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ov05ap\rozpocty_V\rok 2024\144) Karviná, výměna vodovodu DN 100 PVC, lokalita pod Vagónkou\CN\"/>
    </mc:Choice>
  </mc:AlternateContent>
  <xr:revisionPtr revIDLastSave="0" documentId="13_ncr:1_{9B131EE4-FC7D-41C8-802D-F2D523D68395}" xr6:coauthVersionLast="47" xr6:coauthVersionMax="47" xr10:uidLastSave="{00000000-0000-0000-0000-000000000000}"/>
  <bookViews>
    <workbookView xWindow="-120" yWindow="-120" windowWidth="29040" windowHeight="15720" xr2:uid="{36A4E0E7-95DC-4532-8A10-584769AA7CA1}"/>
  </bookViews>
  <sheets>
    <sheet name="SO 301 - Výměna potrubí v..." sheetId="1" r:id="rId1"/>
  </sheets>
  <externalReferences>
    <externalReference r:id="rId2"/>
  </externalReferences>
  <definedNames>
    <definedName name="_xlnm._FilterDatabase" localSheetId="0" hidden="1">'SO 301 - Výměna potrubí v...'!$C$85:$K$150</definedName>
    <definedName name="_xlnm.Print_Titles" localSheetId="0">'SO 301 - Výměna potrubí v...'!$85:$85</definedName>
    <definedName name="_xlnm.Print_Area" localSheetId="0">'SO 301 - Výměna potrubí v...'!$C$4:$J$39,'SO 301 - Výměna potrubí v...'!$C$45:$J$67,'SO 301 - Výměna potrubí v...'!$C$73:$K$150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49" i="1" l="1"/>
  <c r="BI149" i="1"/>
  <c r="BH149" i="1"/>
  <c r="BG149" i="1"/>
  <c r="BF149" i="1"/>
  <c r="T149" i="1"/>
  <c r="R149" i="1"/>
  <c r="P149" i="1"/>
  <c r="J149" i="1"/>
  <c r="BE149" i="1" s="1"/>
  <c r="BK148" i="1"/>
  <c r="J148" i="1" s="1"/>
  <c r="J66" i="1" s="1"/>
  <c r="T148" i="1"/>
  <c r="R148" i="1"/>
  <c r="P148" i="1"/>
  <c r="T147" i="1"/>
  <c r="R147" i="1"/>
  <c r="P147" i="1"/>
  <c r="BK145" i="1"/>
  <c r="BI145" i="1"/>
  <c r="BH145" i="1"/>
  <c r="BG145" i="1"/>
  <c r="BF145" i="1"/>
  <c r="T145" i="1"/>
  <c r="R145" i="1"/>
  <c r="P145" i="1"/>
  <c r="J145" i="1"/>
  <c r="BE145" i="1" s="1"/>
  <c r="BK143" i="1"/>
  <c r="BI143" i="1"/>
  <c r="BH143" i="1"/>
  <c r="BG143" i="1"/>
  <c r="BF143" i="1"/>
  <c r="T143" i="1"/>
  <c r="R143" i="1"/>
  <c r="P143" i="1"/>
  <c r="J143" i="1"/>
  <c r="BE143" i="1" s="1"/>
  <c r="BK141" i="1"/>
  <c r="BI141" i="1"/>
  <c r="BH141" i="1"/>
  <c r="BG141" i="1"/>
  <c r="BF141" i="1"/>
  <c r="T141" i="1"/>
  <c r="R141" i="1"/>
  <c r="P141" i="1"/>
  <c r="J141" i="1"/>
  <c r="BE141" i="1" s="1"/>
  <c r="BK138" i="1"/>
  <c r="BI138" i="1"/>
  <c r="BH138" i="1"/>
  <c r="BG138" i="1"/>
  <c r="BF138" i="1"/>
  <c r="T138" i="1"/>
  <c r="R138" i="1"/>
  <c r="P138" i="1"/>
  <c r="J138" i="1"/>
  <c r="BE138" i="1" s="1"/>
  <c r="BK137" i="1"/>
  <c r="BI137" i="1"/>
  <c r="BH137" i="1"/>
  <c r="BG137" i="1"/>
  <c r="BF137" i="1"/>
  <c r="T137" i="1"/>
  <c r="R137" i="1"/>
  <c r="P137" i="1"/>
  <c r="J137" i="1"/>
  <c r="BE137" i="1" s="1"/>
  <c r="BK135" i="1"/>
  <c r="BI135" i="1"/>
  <c r="BH135" i="1"/>
  <c r="BG135" i="1"/>
  <c r="BF135" i="1"/>
  <c r="T135" i="1"/>
  <c r="R135" i="1"/>
  <c r="P135" i="1"/>
  <c r="J135" i="1"/>
  <c r="BE135" i="1" s="1"/>
  <c r="BK133" i="1"/>
  <c r="BI133" i="1"/>
  <c r="BH133" i="1"/>
  <c r="BG133" i="1"/>
  <c r="BF133" i="1"/>
  <c r="T133" i="1"/>
  <c r="R133" i="1"/>
  <c r="P133" i="1"/>
  <c r="J133" i="1"/>
  <c r="BE133" i="1" s="1"/>
  <c r="BK132" i="1"/>
  <c r="BI132" i="1"/>
  <c r="BH132" i="1"/>
  <c r="BG132" i="1"/>
  <c r="BF132" i="1"/>
  <c r="T132" i="1"/>
  <c r="R132" i="1"/>
  <c r="P132" i="1"/>
  <c r="J132" i="1"/>
  <c r="BE132" i="1" s="1"/>
  <c r="BK130" i="1"/>
  <c r="BI130" i="1"/>
  <c r="BH130" i="1"/>
  <c r="BG130" i="1"/>
  <c r="BF130" i="1"/>
  <c r="T130" i="1"/>
  <c r="R130" i="1"/>
  <c r="P130" i="1"/>
  <c r="J130" i="1"/>
  <c r="BE130" i="1" s="1"/>
  <c r="BK129" i="1"/>
  <c r="BI129" i="1"/>
  <c r="BH129" i="1"/>
  <c r="BG129" i="1"/>
  <c r="BF129" i="1"/>
  <c r="T129" i="1"/>
  <c r="R129" i="1"/>
  <c r="P129" i="1"/>
  <c r="J129" i="1"/>
  <c r="BE129" i="1" s="1"/>
  <c r="BK128" i="1"/>
  <c r="BI128" i="1"/>
  <c r="BH128" i="1"/>
  <c r="BG128" i="1"/>
  <c r="BF128" i="1"/>
  <c r="T128" i="1"/>
  <c r="R128" i="1"/>
  <c r="P128" i="1"/>
  <c r="J128" i="1"/>
  <c r="BE128" i="1" s="1"/>
  <c r="BK127" i="1"/>
  <c r="BI127" i="1"/>
  <c r="BH127" i="1"/>
  <c r="BG127" i="1"/>
  <c r="BF127" i="1"/>
  <c r="T127" i="1"/>
  <c r="R127" i="1"/>
  <c r="P127" i="1"/>
  <c r="J127" i="1"/>
  <c r="BE127" i="1" s="1"/>
  <c r="BK126" i="1"/>
  <c r="BI126" i="1"/>
  <c r="BH126" i="1"/>
  <c r="BG126" i="1"/>
  <c r="BF126" i="1"/>
  <c r="T126" i="1"/>
  <c r="R126" i="1"/>
  <c r="P126" i="1"/>
  <c r="J126" i="1"/>
  <c r="BE126" i="1" s="1"/>
  <c r="BK124" i="1"/>
  <c r="BI124" i="1"/>
  <c r="BH124" i="1"/>
  <c r="BG124" i="1"/>
  <c r="BF124" i="1"/>
  <c r="T124" i="1"/>
  <c r="R124" i="1"/>
  <c r="P124" i="1"/>
  <c r="J124" i="1"/>
  <c r="BE124" i="1" s="1"/>
  <c r="BK123" i="1"/>
  <c r="BI123" i="1"/>
  <c r="BH123" i="1"/>
  <c r="BG123" i="1"/>
  <c r="BF123" i="1"/>
  <c r="T123" i="1"/>
  <c r="R123" i="1"/>
  <c r="P123" i="1"/>
  <c r="J123" i="1"/>
  <c r="BE123" i="1" s="1"/>
  <c r="BK121" i="1"/>
  <c r="BI121" i="1"/>
  <c r="BH121" i="1"/>
  <c r="BG121" i="1"/>
  <c r="BF121" i="1"/>
  <c r="T121" i="1"/>
  <c r="R121" i="1"/>
  <c r="P121" i="1"/>
  <c r="J121" i="1"/>
  <c r="BE121" i="1" s="1"/>
  <c r="BK117" i="1"/>
  <c r="BI117" i="1"/>
  <c r="BH117" i="1"/>
  <c r="BG117" i="1"/>
  <c r="BF117" i="1"/>
  <c r="T117" i="1"/>
  <c r="R117" i="1"/>
  <c r="P117" i="1"/>
  <c r="J117" i="1"/>
  <c r="BE117" i="1" s="1"/>
  <c r="T116" i="1"/>
  <c r="R116" i="1"/>
  <c r="P116" i="1"/>
  <c r="T115" i="1"/>
  <c r="R115" i="1"/>
  <c r="P115" i="1"/>
  <c r="BK112" i="1"/>
  <c r="BI112" i="1"/>
  <c r="BH112" i="1"/>
  <c r="BG112" i="1"/>
  <c r="BF112" i="1"/>
  <c r="T112" i="1"/>
  <c r="R112" i="1"/>
  <c r="P112" i="1"/>
  <c r="J112" i="1"/>
  <c r="BE112" i="1" s="1"/>
  <c r="BK110" i="1"/>
  <c r="BI110" i="1"/>
  <c r="BH110" i="1"/>
  <c r="BG110" i="1"/>
  <c r="BF110" i="1"/>
  <c r="T110" i="1"/>
  <c r="R110" i="1"/>
  <c r="P110" i="1"/>
  <c r="J110" i="1"/>
  <c r="BE110" i="1" s="1"/>
  <c r="BK108" i="1"/>
  <c r="BI108" i="1"/>
  <c r="BH108" i="1"/>
  <c r="BG108" i="1"/>
  <c r="BF108" i="1"/>
  <c r="T108" i="1"/>
  <c r="R108" i="1"/>
  <c r="P108" i="1"/>
  <c r="J108" i="1"/>
  <c r="BE108" i="1" s="1"/>
  <c r="BK106" i="1"/>
  <c r="BI106" i="1"/>
  <c r="BH106" i="1"/>
  <c r="BG106" i="1"/>
  <c r="BF106" i="1"/>
  <c r="T106" i="1"/>
  <c r="R106" i="1"/>
  <c r="P106" i="1"/>
  <c r="J106" i="1"/>
  <c r="BE106" i="1" s="1"/>
  <c r="BK103" i="1"/>
  <c r="BI103" i="1"/>
  <c r="BH103" i="1"/>
  <c r="BG103" i="1"/>
  <c r="BF103" i="1"/>
  <c r="T103" i="1"/>
  <c r="R103" i="1"/>
  <c r="P103" i="1"/>
  <c r="J103" i="1"/>
  <c r="BE103" i="1" s="1"/>
  <c r="BK101" i="1"/>
  <c r="BI101" i="1"/>
  <c r="BH101" i="1"/>
  <c r="BG101" i="1"/>
  <c r="BF101" i="1"/>
  <c r="T101" i="1"/>
  <c r="R101" i="1"/>
  <c r="P101" i="1"/>
  <c r="J101" i="1"/>
  <c r="BE101" i="1" s="1"/>
  <c r="BK98" i="1"/>
  <c r="BI98" i="1"/>
  <c r="BH98" i="1"/>
  <c r="BG98" i="1"/>
  <c r="BF98" i="1"/>
  <c r="T98" i="1"/>
  <c r="R98" i="1"/>
  <c r="P98" i="1"/>
  <c r="J98" i="1"/>
  <c r="BE98" i="1" s="1"/>
  <c r="BK96" i="1"/>
  <c r="BI96" i="1"/>
  <c r="BH96" i="1"/>
  <c r="BG96" i="1"/>
  <c r="BF96" i="1"/>
  <c r="T96" i="1"/>
  <c r="R96" i="1"/>
  <c r="P96" i="1"/>
  <c r="J96" i="1"/>
  <c r="BE96" i="1" s="1"/>
  <c r="BK93" i="1"/>
  <c r="BI93" i="1"/>
  <c r="BH93" i="1"/>
  <c r="BG93" i="1"/>
  <c r="BF93" i="1"/>
  <c r="T93" i="1"/>
  <c r="R93" i="1"/>
  <c r="P93" i="1"/>
  <c r="J93" i="1"/>
  <c r="BE93" i="1" s="1"/>
  <c r="BK90" i="1"/>
  <c r="BI90" i="1"/>
  <c r="BH90" i="1"/>
  <c r="BG90" i="1"/>
  <c r="BF90" i="1"/>
  <c r="T90" i="1"/>
  <c r="R90" i="1"/>
  <c r="P90" i="1"/>
  <c r="J90" i="1"/>
  <c r="BE90" i="1" s="1"/>
  <c r="T89" i="1"/>
  <c r="R89" i="1"/>
  <c r="P89" i="1"/>
  <c r="T88" i="1"/>
  <c r="R88" i="1"/>
  <c r="P88" i="1"/>
  <c r="T87" i="1"/>
  <c r="R87" i="1"/>
  <c r="P87" i="1"/>
  <c r="T86" i="1"/>
  <c r="R86" i="1"/>
  <c r="P86" i="1"/>
  <c r="J83" i="1"/>
  <c r="J82" i="1"/>
  <c r="F82" i="1"/>
  <c r="F80" i="1"/>
  <c r="E78" i="1"/>
  <c r="J55" i="1"/>
  <c r="J54" i="1"/>
  <c r="F54" i="1"/>
  <c r="F52" i="1"/>
  <c r="E50" i="1"/>
  <c r="J37" i="1"/>
  <c r="J36" i="1"/>
  <c r="J35" i="1"/>
  <c r="J12" i="1"/>
  <c r="E7" i="1"/>
  <c r="BK147" i="1" l="1"/>
  <c r="J147" i="1" s="1"/>
  <c r="J65" i="1" s="1"/>
  <c r="BK116" i="1"/>
  <c r="BK115" i="1" s="1"/>
  <c r="J115" i="1" s="1"/>
  <c r="J63" i="1" s="1"/>
  <c r="J34" i="1"/>
  <c r="F35" i="1"/>
  <c r="F36" i="1"/>
  <c r="F34" i="1"/>
  <c r="J33" i="1"/>
  <c r="F37" i="1"/>
  <c r="BK89" i="1"/>
  <c r="J89" i="1" s="1"/>
  <c r="J62" i="1" s="1"/>
  <c r="F33" i="1"/>
  <c r="E76" i="1"/>
  <c r="E48" i="1"/>
  <c r="J80" i="1"/>
  <c r="J52" i="1"/>
  <c r="F83" i="1"/>
  <c r="F55" i="1"/>
  <c r="J116" i="1" l="1"/>
  <c r="J64" i="1" s="1"/>
  <c r="BK88" i="1"/>
  <c r="J88" i="1" s="1"/>
  <c r="J61" i="1" s="1"/>
  <c r="BK87" i="1" l="1"/>
  <c r="J87" i="1" s="1"/>
  <c r="J60" i="1" s="1"/>
  <c r="BK86" i="1" l="1"/>
  <c r="J86" i="1" s="1"/>
  <c r="J30" i="1" s="1"/>
  <c r="J39" i="1" s="1"/>
  <c r="J59" i="1" l="1"/>
</calcChain>
</file>

<file path=xl/sharedStrings.xml><?xml version="1.0" encoding="utf-8"?>
<sst xmlns="http://schemas.openxmlformats.org/spreadsheetml/2006/main" count="732" uniqueCount="237">
  <si>
    <t>{79206526-a279-4640-b7ca-336dfda9c604}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</si>
  <si>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</si>
  <si>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</si>
  <si>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</si>
  <si>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</si>
  <si>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</si>
  <si>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</si>
  <si>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SO 301 - Výměna potrubí vodovodu</t>
  </si>
  <si>
    <t>KSO:</t>
  </si>
  <si>
    <t/>
  </si>
  <si>
    <t>CC-CZ:</t>
  </si>
  <si>
    <t>Místo:</t>
  </si>
  <si>
    <t>Karviná</t>
  </si>
  <si>
    <t>Datum:</t>
  </si>
  <si>
    <t>Zadavatel:</t>
  </si>
  <si>
    <t>IČ:</t>
  </si>
  <si>
    <t>00297534</t>
  </si>
  <si>
    <t>Statutární město Karviná</t>
  </si>
  <si>
    <t>DIČ:</t>
  </si>
  <si>
    <t>CZ00297534</t>
  </si>
  <si>
    <t>Účastník:</t>
  </si>
  <si>
    <t>Projektant:</t>
  </si>
  <si>
    <t>25900056</t>
  </si>
  <si>
    <t>PROINK s.r.o.</t>
  </si>
  <si>
    <t>CZ2590056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</si>
  <si>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</si>
  <si>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</si>
  <si>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</si>
  <si>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</si>
  <si>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</si>
  <si>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</si>
  <si>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</si>
  <si>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</si>
  <si>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</si>
  <si>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</si>
  <si>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</si>
  <si>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</si>
  <si>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</si>
  <si>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</si>
  <si>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</si>
  <si>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</si>
  <si>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</si>
  <si>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</si>
  <si>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</si>
  <si>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</si>
  <si>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</si>
  <si>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</si>
  <si>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</si>
  <si>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8 - Trubní vedení</t>
  </si>
  <si>
    <t xml:space="preserve">      87 - Potrubí z trub plastických a skleněných</t>
  </si>
  <si>
    <t xml:space="preserve">    9 - Ostatní konstrukce a práce, bourání</t>
  </si>
  <si>
    <t xml:space="preserve">      99 - Přesun hmot a manipulace se sutí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</si>
  <si>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</si>
  <si>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</si>
  <si>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</si>
  <si>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</si>
  <si>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</si>
  <si>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</si>
  <si>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</si>
  <si>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</si>
  <si>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</si>
  <si>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</si>
  <si>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</si>
  <si>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</si>
  <si>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</si>
  <si>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</si>
  <si>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</si>
  <si>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</si>
  <si>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</si>
  <si>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</si>
  <si>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</si>
  <si>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</si>
  <si>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</si>
  <si>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</si>
  <si>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</si>
  <si>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13</t>
  </si>
  <si>
    <t>Zemní práce - hloubené vykopávky</t>
  </si>
  <si>
    <t>K</t>
  </si>
  <si>
    <t>132212221</t>
  </si>
  <si>
    <t>Hloubení zapažených rýh šířky přes 800 do 2 000 mm ručně s urovnáním dna do předepsaného profilu a spádu v hornině třídy těžitelnosti I skupiny 3 soudržných</t>
  </si>
  <si>
    <t>m3</t>
  </si>
  <si>
    <t>CS ÚRS 2025 01</t>
  </si>
  <si>
    <t>4</t>
  </si>
  <si>
    <t>3</t>
  </si>
  <si>
    <t>1596900990</t>
  </si>
  <si>
    <t>Online PSC</t>
  </si>
  <si>
    <t>https://podminky.urs.cz/item/CS_URS_2025_01/132212221</t>
  </si>
  <si>
    <t>VV</t>
  </si>
  <si>
    <t>12*0,9*2</t>
  </si>
  <si>
    <t>True</t>
  </si>
  <si>
    <t>151811131</t>
  </si>
  <si>
    <t>Zřízení pažicích boxů pro pažení a rozepření stěn rýh podzemního vedení hloubka výkopu do 4 m, šířka do 1,2 m</t>
  </si>
  <si>
    <t>m2</t>
  </si>
  <si>
    <t>1541868072</t>
  </si>
  <si>
    <t>https://podminky.urs.cz/item/CS_URS_2025_01/151811131</t>
  </si>
  <si>
    <t>12*2*2</t>
  </si>
  <si>
    <t>151811231</t>
  </si>
  <si>
    <t>Odstranění pažicích boxů pro pažení a rozepření stěn rýh podzemního vedení hloubka výkopu do 4 m, šířka do 1,2 m</t>
  </si>
  <si>
    <t>-1386507898</t>
  </si>
  <si>
    <t>https://podminky.urs.cz/item/CS_URS_2025_01/151811231</t>
  </si>
  <si>
    <t>174151101</t>
  </si>
  <si>
    <t>Zásyp sypaninou z jakékoliv horniny strojně s uložením výkopku ve vrstvách se zhutněním jam, šachet, rýh nebo kolem objektů v těchto vykopávkách</t>
  </si>
  <si>
    <t>1190755241</t>
  </si>
  <si>
    <t>https://podminky.urs.cz/item/CS_URS_2025_01/174151101</t>
  </si>
  <si>
    <t>2*0,9*1,59</t>
  </si>
  <si>
    <t>5</t>
  </si>
  <si>
    <t>M</t>
  </si>
  <si>
    <t>58344197</t>
  </si>
  <si>
    <t>štěrkodrť frakce 0/63</t>
  </si>
  <si>
    <t>t</t>
  </si>
  <si>
    <t>8</t>
  </si>
  <si>
    <t>1190416059</t>
  </si>
  <si>
    <t>2,862*1,6</t>
  </si>
  <si>
    <t>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</si>
  <si>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</si>
  <si>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</si>
  <si>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1129574439</t>
  </si>
  <si>
    <t>https://podminky.urs.cz/item/CS_URS_2025_01/175151101</t>
  </si>
  <si>
    <t>12*0,9*0,41</t>
  </si>
  <si>
    <t>7</t>
  </si>
  <si>
    <t>58337310</t>
  </si>
  <si>
    <t>těžený žlutý písek fr. 2-4 mm</t>
  </si>
  <si>
    <t>-797724871</t>
  </si>
  <si>
    <t>4,428*1,7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</si>
  <si>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</si>
  <si>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</si>
  <si>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-593111575</t>
  </si>
  <si>
    <t>https://podminky.urs.cz/item/CS_URS_2025_01/162751117</t>
  </si>
  <si>
    <t>9</t>
  </si>
  <si>
    <t>171251201</t>
  </si>
  <si>
    <t>Uložení sypaniny na skládky nebo meziskládky bez hutnění s upravením uložené sypaniny do předepsaného tvaru</t>
  </si>
  <si>
    <t>911301052</t>
  </si>
  <si>
    <t>https://podminky.urs.cz/item/CS_URS_2025_01/171251201</t>
  </si>
  <si>
    <t>10</t>
  </si>
  <si>
    <t>171201231</t>
  </si>
  <si>
    <t>Poplatek za uložení stavebního odpadu na recyklační skládce (skládkovné) zeminy a kamení zatříděného do Katalogu odpadů pod kódem 17 05 04</t>
  </si>
  <si>
    <t>1162294438</t>
  </si>
  <si>
    <t>https://podminky.urs.cz/item/CS_URS_2025_01/171201231</t>
  </si>
  <si>
    <t>21,6*1,6</t>
  </si>
  <si>
    <t>Trubní vedení</t>
  </si>
  <si>
    <t>87</t>
  </si>
  <si>
    <t>Potrubí z trub plastických a skleněných</t>
  </si>
  <si>
    <t>11</t>
  </si>
  <si>
    <t>451573111</t>
  </si>
  <si>
    <t>Lože pod potrubí, stoky a drobné objekty v otevřeném výkopu z písku a štěrkopísku do 63 mm</t>
  </si>
  <si>
    <t>-2047604289</t>
  </si>
  <si>
    <t>https://podminky.urs.cz/item/CS_URS_2025_01/451573111</t>
  </si>
  <si>
    <t>P</t>
  </si>
  <si>
    <t>Poznámka k položce:_x000D_
těžený písek fr. 2-4 mm</t>
  </si>
  <si>
    <t>12*0,9*0,1</t>
  </si>
  <si>
    <t>12</t>
  </si>
  <si>
    <t>871251211</t>
  </si>
  <si>
    <t>Montáž vodovodního potrubí z polyetylenu PE100 RC v otevřeném výkopu svařovaných elektrotvarovkou SDR 11/PN16 d 110 x 10,0 mm</t>
  </si>
  <si>
    <t>m</t>
  </si>
  <si>
    <t>-2121399532</t>
  </si>
  <si>
    <t>https://podminky.urs.cz/item/CS_URS_2025_01/871251211</t>
  </si>
  <si>
    <t>28613550</t>
  </si>
  <si>
    <t>potrubí vodovodní dvouvrstvé PE100 RC SDR11 110x10mm</t>
  </si>
  <si>
    <t>-1225697622</t>
  </si>
  <si>
    <t>14</t>
  </si>
  <si>
    <t>877251101</t>
  </si>
  <si>
    <t>Montáž tvarovek na vodovodním plastovém potrubí z polyetylenu PE 100 elektrotvarovek SDR 11/PN16 spojek, oblouků nebo redukcí d 110</t>
  </si>
  <si>
    <t>kus</t>
  </si>
  <si>
    <t>119438616</t>
  </si>
  <si>
    <t>https://podminky.urs.cz/item/CS_URS_2025_01/877251101</t>
  </si>
  <si>
    <t>15</t>
  </si>
  <si>
    <t>28653136</t>
  </si>
  <si>
    <t>nákružek lemový PE 100 SDR11 110mm</t>
  </si>
  <si>
    <t>-113912525</t>
  </si>
  <si>
    <t>16</t>
  </si>
  <si>
    <t>dodávka-8</t>
  </si>
  <si>
    <t>Otočná příruba PP d 110</t>
  </si>
  <si>
    <t>-1099035487</t>
  </si>
  <si>
    <t>17</t>
  </si>
  <si>
    <t>55251308</t>
  </si>
  <si>
    <t>příruba jištěná proti posunu nástrčné hrdlo pro PE a PVC potrubí DN 100/110</t>
  </si>
  <si>
    <t>1992535798</t>
  </si>
  <si>
    <t>18</t>
  </si>
  <si>
    <t>55251390</t>
  </si>
  <si>
    <t>spojka jištěná proti posunu nástrčné hrdlo pro PE a PVC potrubí DN 110/110</t>
  </si>
  <si>
    <t>799399058</t>
  </si>
  <si>
    <t>19</t>
  </si>
  <si>
    <t>892273122</t>
  </si>
  <si>
    <t>Proplach a dezinfekce vodovodního potrubí DN od 80 do 125</t>
  </si>
  <si>
    <t>-1541192067</t>
  </si>
  <si>
    <t>https://podminky.urs.cz/item/CS_URS_2025_01/892273122</t>
  </si>
  <si>
    <t>20</t>
  </si>
  <si>
    <t>dodmtž-30</t>
  </si>
  <si>
    <t>Odstavení, zprovoznění, vč odvzdušnění a odkalení vodovodních řádů, uvedení do řádného provozu</t>
  </si>
  <si>
    <t>1123495989</t>
  </si>
  <si>
    <t>21</t>
  </si>
  <si>
    <t>892372111</t>
  </si>
  <si>
    <t>Tlakové zkoušky vodou zabezpečení konců potrubí při tlakových zkouškách DN do 300</t>
  </si>
  <si>
    <t>1679658983</t>
  </si>
  <si>
    <t>https://podminky.urs.cz/item/CS_URS_2025_01/892372111</t>
  </si>
  <si>
    <t>22</t>
  </si>
  <si>
    <t>892271111</t>
  </si>
  <si>
    <t>Tlakové zkoušky vodou na potrubí DN 100 nebo 125</t>
  </si>
  <si>
    <t>CS ÚRS 2023 01</t>
  </si>
  <si>
    <t>-416264881</t>
  </si>
  <si>
    <t>https://podminky.urs.cz/item/CS_URS_2023_01/892271111</t>
  </si>
  <si>
    <t>23</t>
  </si>
  <si>
    <t>dodávka-20</t>
  </si>
  <si>
    <t>Náhradní zásobování pitnou vodou (cisterna)</t>
  </si>
  <si>
    <t>-429537554</t>
  </si>
  <si>
    <t>24</t>
  </si>
  <si>
    <t>899721111</t>
  </si>
  <si>
    <t>Signalizační vodič na potrubí DN do 150 mm</t>
  </si>
  <si>
    <t>-1302278</t>
  </si>
  <si>
    <t>https://podminky.urs.cz/item/CS_URS_2025_01/899721111</t>
  </si>
  <si>
    <t>2*12</t>
  </si>
  <si>
    <t>25</t>
  </si>
  <si>
    <t>043194000</t>
  </si>
  <si>
    <t>Zkouška identifikačního kabelu</t>
  </si>
  <si>
    <t>1024</t>
  </si>
  <si>
    <t>923950595</t>
  </si>
  <si>
    <t>https://podminky.urs.cz/item/CS_URS_2025_01/043194000</t>
  </si>
  <si>
    <t>26</t>
  </si>
  <si>
    <t>899722113</t>
  </si>
  <si>
    <t>Krytí potrubí z plastů výstražnou fólií z PVC šířky 34cm</t>
  </si>
  <si>
    <t>1280123008</t>
  </si>
  <si>
    <t>https://podminky.urs.cz/item/CS_URS_2025_01/899722113</t>
  </si>
  <si>
    <t>27</t>
  </si>
  <si>
    <t>dodmtž-31</t>
  </si>
  <si>
    <t>Chránička PE DN 200 s kluznými distančními sponami (DISA)</t>
  </si>
  <si>
    <t>-1487442181</t>
  </si>
  <si>
    <t>Poznámka k položce:_x000D_
Včetně zatěsnění pryžovými manžetami</t>
  </si>
  <si>
    <t>Ostatní konstrukce a práce, bourání</t>
  </si>
  <si>
    <t>99</t>
  </si>
  <si>
    <t>Přesun hmot a manipulace se sutí</t>
  </si>
  <si>
    <t>28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</si>
  <si>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</si>
  <si>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</si>
  <si>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630125214</t>
  </si>
  <si>
    <t>https://podminky.urs.cz/item/CS_URS_2025_01/998276101</t>
  </si>
  <si>
    <t>SmVaK Ostrava a.s.</t>
  </si>
  <si>
    <t>CZ45193665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</si>
</sst>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6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79797"/>
      <name val="Arial CE"/>
    </font>
    <font>
      <u/>
      <sz val="11"/>
      <color theme="10"/>
      <name val="Aptos Narrow"/>
      <scheme val="minor"/>
    </font>
    <font>
      <i/>
      <u/>
      <sz val="7"/>
      <color rgb="FF979797"/>
      <name val="Aptos Narrow"/>
      <scheme val="minor"/>
    </font>
    <font>
      <sz val="8"/>
      <color rgb="FF50505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9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9" fillId="3" borderId="6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center" vertical="center"/>
    </xf>
    <xf numFmtId="4" fontId="9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4" xfId="0" applyBorder="1" applyAlignment="1">
      <alignment vertical="center"/>
    </xf>
    <xf numFmtId="166" fontId="15" fillId="0" borderId="4" xfId="0" applyNumberFormat="1" applyFont="1" applyBorder="1"/>
    <xf numFmtId="166" fontId="15" fillId="0" borderId="15" xfId="0" applyNumberFormat="1" applyFont="1" applyBorder="1"/>
    <xf numFmtId="4" fontId="16" fillId="0" borderId="0" xfId="0" applyNumberFormat="1" applyFont="1" applyAlignment="1">
      <alignment vertical="center"/>
    </xf>
    <xf numFmtId="0" fontId="17" fillId="0" borderId="0" xfId="0" applyFont="1"/>
    <xf numFmtId="0" fontId="17" fillId="0" borderId="3" xfId="0" applyFont="1" applyBorder="1"/>
    <xf numFmtId="0" fontId="1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7" fillId="0" borderId="0" xfId="0" applyFont="1" applyProtection="1">
      <protection locked="0"/>
    </xf>
    <xf numFmtId="4" fontId="12" fillId="0" borderId="0" xfId="0" applyNumberFormat="1" applyFont="1"/>
    <xf numFmtId="0" fontId="17" fillId="0" borderId="16" xfId="0" applyFont="1" applyBorder="1"/>
    <xf numFmtId="166" fontId="17" fillId="0" borderId="0" xfId="0" applyNumberFormat="1" applyFont="1"/>
    <xf numFmtId="166" fontId="17" fillId="0" borderId="17" xfId="0" applyNumberFormat="1" applyFont="1" applyBorder="1"/>
    <xf numFmtId="0" fontId="17" fillId="0" borderId="0" xfId="0" applyFont="1" applyAlignment="1">
      <alignment horizont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4" fontId="13" fillId="0" borderId="0" xfId="0" applyNumberFormat="1" applyFont="1"/>
    <xf numFmtId="0" fontId="10" fillId="0" borderId="18" xfId="0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167" fontId="10" fillId="0" borderId="18" xfId="0" applyNumberFormat="1" applyFont="1" applyBorder="1" applyAlignment="1">
      <alignment vertical="center"/>
    </xf>
    <xf numFmtId="4" fontId="10" fillId="2" borderId="18" xfId="0" applyNumberFormat="1" applyFont="1" applyFill="1" applyBorder="1" applyAlignment="1" applyProtection="1">
      <alignment vertical="center"/>
      <protection locked="0"/>
    </xf>
    <xf numFmtId="4" fontId="10" fillId="0" borderId="18" xfId="0" applyNumberFormat="1" applyFont="1" applyBorder="1" applyAlignment="1">
      <alignment vertical="center"/>
    </xf>
    <xf numFmtId="0" fontId="14" fillId="2" borderId="16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166" fontId="14" fillId="0" borderId="17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7" fontId="21" fillId="0" borderId="0" xfId="0" applyNumberFormat="1" applyFont="1" applyAlignment="1">
      <alignment vertical="center"/>
    </xf>
    <xf numFmtId="0" fontId="21" fillId="0" borderId="0" xfId="0" applyFont="1" applyAlignment="1" applyProtection="1">
      <alignment vertical="center"/>
      <protection locked="0"/>
    </xf>
    <xf numFmtId="0" fontId="21" fillId="0" borderId="16" xfId="0" applyFont="1" applyBorder="1" applyAlignment="1">
      <alignment vertical="center"/>
    </xf>
    <xf numFmtId="0" fontId="21" fillId="0" borderId="17" xfId="0" applyFont="1" applyBorder="1" applyAlignment="1">
      <alignment vertical="center"/>
    </xf>
    <xf numFmtId="0" fontId="23" fillId="0" borderId="18" xfId="0" applyFont="1" applyBorder="1" applyAlignment="1">
      <alignment horizontal="center" vertical="center"/>
    </xf>
    <xf numFmtId="49" fontId="23" fillId="0" borderId="18" xfId="0" applyNumberFormat="1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167" fontId="23" fillId="0" borderId="18" xfId="0" applyNumberFormat="1" applyFont="1" applyBorder="1" applyAlignment="1">
      <alignment vertical="center"/>
    </xf>
    <xf numFmtId="4" fontId="23" fillId="2" borderId="18" xfId="0" applyNumberFormat="1" applyFont="1" applyFill="1" applyBorder="1" applyAlignment="1" applyProtection="1">
      <alignment vertical="center"/>
      <protection locked="0"/>
    </xf>
    <xf numFmtId="4" fontId="23" fillId="0" borderId="18" xfId="0" applyNumberFormat="1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3" fillId="2" borderId="16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0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/>
    <xf numFmtId="0" fontId="5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BD74681-BEF9-4518-8F97-ACD665FC0AE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-FILES\Data_odboru\OM\04_odd&#283;len&#237;_OP&#218;M\__ZAM&#282;STNANCI\Nov&#225;k%20Josef\akce_dokumentace\_lokality\Vag&#243;nka\dokumentace\___DPS\rozpo&#269;ty\zad&#225;n&#237;\zad&#225;n&#237;_vozovka,%20p&#345;elo&#382;ka,%20de&#353;&#357;ovka%20a%20VO.xlsx" TargetMode="External"/><Relationship Id="rId1" Type="http://schemas.openxmlformats.org/officeDocument/2006/relationships/externalLinkPath" Target="file:///\\S-FILES\Data_odboru\OM\04_odd&#283;len&#237;_OP&#218;M\__ZAM&#282;STNANCI\Nov&#225;k%20Josef\akce_dokumentace\_lokality\Vag&#243;nka\dokumentace\___DPS\rozpo&#269;ty\zad&#225;n&#237;\zad&#225;n&#237;_vozovka,%20p&#345;elo&#382;ka,%20de&#353;&#357;ovka%20a%20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101 - Komunikace"/>
      <sheetName val="SO 301 - Výměna potrubí v..."/>
      <sheetName val="SO 401 - Veřejné osvětlení"/>
      <sheetName val="VON - Vedlejší a ostatní ..."/>
      <sheetName val="Pokyny pro vyplnění"/>
    </sheetNames>
    <sheetDataSet>
      <sheetData sheetId="0">
        <row r="6">
          <cell r="K6" t="str">
            <v>Lokalita RD Nad Vagónkou</v>
          </cell>
        </row>
        <row r="8">
          <cell r="AN8" t="str">
            <v>18. 4. 2025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71201231" TargetMode="External"/><Relationship Id="rId13" Type="http://schemas.openxmlformats.org/officeDocument/2006/relationships/hyperlink" Target="https://podminky.urs.cz/item/CS_URS_2025_01/892372111" TargetMode="External"/><Relationship Id="rId18" Type="http://schemas.openxmlformats.org/officeDocument/2006/relationships/hyperlink" Target="https://podminky.urs.cz/item/CS_URS_2025_01/998276101" TargetMode="External"/><Relationship Id="rId3" Type="http://schemas.openxmlformats.org/officeDocument/2006/relationships/hyperlink" Target="https://podminky.urs.cz/item/CS_URS_2025_01/151811231" TargetMode="External"/><Relationship Id="rId7" Type="http://schemas.openxmlformats.org/officeDocument/2006/relationships/hyperlink" Target="https://podminky.urs.cz/item/CS_URS_2025_01/171251201" TargetMode="External"/><Relationship Id="rId12" Type="http://schemas.openxmlformats.org/officeDocument/2006/relationships/hyperlink" Target="https://podminky.urs.cz/item/CS_URS_2025_01/892273122" TargetMode="External"/><Relationship Id="rId17" Type="http://schemas.openxmlformats.org/officeDocument/2006/relationships/hyperlink" Target="https://podminky.urs.cz/item/CS_URS_2025_01/899722113" TargetMode="External"/><Relationship Id="rId2" Type="http://schemas.openxmlformats.org/officeDocument/2006/relationships/hyperlink" Target="https://podminky.urs.cz/item/CS_URS_2025_01/151811131" TargetMode="External"/><Relationship Id="rId16" Type="http://schemas.openxmlformats.org/officeDocument/2006/relationships/hyperlink" Target="https://podminky.urs.cz/item/CS_URS_2025_01/043194000" TargetMode="External"/><Relationship Id="rId1" Type="http://schemas.openxmlformats.org/officeDocument/2006/relationships/hyperlink" Target="https://podminky.urs.cz/item/CS_URS_2025_01/132212221" TargetMode="External"/><Relationship Id="rId6" Type="http://schemas.openxmlformats.org/officeDocument/2006/relationships/hyperlink" Target="https://podminky.urs.cz/item/CS_URS_2025_01/162751117" TargetMode="External"/><Relationship Id="rId11" Type="http://schemas.openxmlformats.org/officeDocument/2006/relationships/hyperlink" Target="https://podminky.urs.cz/item/CS_URS_2025_01/877251101" TargetMode="External"/><Relationship Id="rId5" Type="http://schemas.openxmlformats.org/officeDocument/2006/relationships/hyperlink" Target="https://podminky.urs.cz/item/CS_URS_2025_01/175151101" TargetMode="External"/><Relationship Id="rId15" Type="http://schemas.openxmlformats.org/officeDocument/2006/relationships/hyperlink" Target="https://podminky.urs.cz/item/CS_URS_2025_01/899721111" TargetMode="External"/><Relationship Id="rId10" Type="http://schemas.openxmlformats.org/officeDocument/2006/relationships/hyperlink" Target="https://podminky.urs.cz/item/CS_URS_2025_01/871251211" TargetMode="External"/><Relationship Id="rId19" Type="http://schemas.openxmlformats.org/officeDocument/2006/relationships/drawing" Target="../drawings/drawing1.xml"/><Relationship Id="rId4" Type="http://schemas.openxmlformats.org/officeDocument/2006/relationships/hyperlink" Target="https://podminky.urs.cz/item/CS_URS_2025_01/174151101" TargetMode="External"/><Relationship Id="rId9" Type="http://schemas.openxmlformats.org/officeDocument/2006/relationships/hyperlink" Target="https://podminky.urs.cz/item/CS_URS_2025_01/451573111" TargetMode="External"/><Relationship Id="rId14" Type="http://schemas.openxmlformats.org/officeDocument/2006/relationships/hyperlink" Target="https://podminky.urs.cz/item/CS_URS_2023_01/892271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3547E-98C9-4505-BF2D-993022BC9671}">
  <sheetPr>
    <pageSetUpPr fitToPage="1"/>
  </sheetPr>
  <dimension ref="B2:BM151"/>
  <sheetViews>
    <sheetView showGridLines="0" tabSelected="1" workbookViewId="0">
      <selection activeCell="X138" sqref="X13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AT2" s="1" t="s">
        <v>0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1</v>
      </c>
    </row>
    <row r="4" spans="2:46" ht="24.95" customHeight="1" x14ac:dyDescent="0.2">
      <c r="B4" s="4"/>
      <c r="D4" s="5" t="s">
        <v>2</v>
      </c>
      <c r="L4" s="4"/>
      <c r="M4" s="6" t="s">
        <v>3</v>
      </c>
      <c r="AT4" s="1" t="s">
        <v>4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5</v>
      </c>
      <c r="L6" s="4"/>
    </row>
    <row r="7" spans="2:46" ht="16.5" customHeight="1" x14ac:dyDescent="0.2">
      <c r="B7" s="4"/>
      <c r="E7" s="117" t="str">
        <f>'[1]Rekapitulace stavby'!K6</f>
        <v>Lokalita RD Nad Vagónkou</v>
      </c>
      <c r="F7" s="118"/>
      <c r="G7" s="118"/>
      <c r="H7" s="118"/>
      <c r="L7" s="4"/>
    </row>
    <row r="8" spans="2:46" s="8" customFormat="1" ht="12" customHeight="1" x14ac:dyDescent="0.2">
      <c r="B8" s="9"/>
      <c r="D8" s="7" t="s">
        <v>6</v>
      </c>
      <c r="L8" s="9"/>
    </row>
    <row r="9" spans="2:46" s="8" customFormat="1" ht="16.5" customHeight="1" x14ac:dyDescent="0.2">
      <c r="B9" s="9"/>
      <c r="E9" s="115" t="s">
        <v>7</v>
      </c>
      <c r="F9" s="116"/>
      <c r="G9" s="116"/>
      <c r="H9" s="116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8</v>
      </c>
      <c r="F11" s="10" t="s">
        <v>9</v>
      </c>
      <c r="I11" s="7" t="s">
        <v>10</v>
      </c>
      <c r="J11" s="10" t="s">
        <v>9</v>
      </c>
      <c r="L11" s="9"/>
    </row>
    <row r="12" spans="2:46" s="8" customFormat="1" ht="12" customHeight="1" x14ac:dyDescent="0.2">
      <c r="B12" s="9"/>
      <c r="D12" s="7" t="s">
        <v>11</v>
      </c>
      <c r="F12" s="10" t="s">
        <v>12</v>
      </c>
      <c r="I12" s="7" t="s">
        <v>13</v>
      </c>
      <c r="J12" s="11" t="str">
        <f>'[1]Rekapitulace stavby'!AN8</f>
        <v>18. 4. 2025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14</v>
      </c>
      <c r="I14" s="7" t="s">
        <v>15</v>
      </c>
      <c r="J14" s="10" t="s">
        <v>16</v>
      </c>
      <c r="L14" s="9"/>
    </row>
    <row r="15" spans="2:46" s="8" customFormat="1" ht="18" customHeight="1" x14ac:dyDescent="0.2">
      <c r="B15" s="9"/>
      <c r="E15" s="10" t="s">
        <v>17</v>
      </c>
      <c r="I15" s="7" t="s">
        <v>18</v>
      </c>
      <c r="J15" s="10" t="s">
        <v>19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20</v>
      </c>
      <c r="I17" s="7" t="s">
        <v>15</v>
      </c>
      <c r="J17" s="12">
        <v>45193665</v>
      </c>
      <c r="L17" s="9"/>
    </row>
    <row r="18" spans="2:12" s="8" customFormat="1" ht="18" customHeight="1" x14ac:dyDescent="0.2">
      <c r="B18" s="9"/>
      <c r="E18" s="120" t="s">
        <v>235</v>
      </c>
      <c r="F18" s="121"/>
      <c r="G18" s="121"/>
      <c r="H18" s="121"/>
      <c r="I18" s="7" t="s">
        <v>18</v>
      </c>
      <c r="J18" s="12" t="s">
        <v>236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21</v>
      </c>
      <c r="I20" s="7" t="s">
        <v>15</v>
      </c>
      <c r="J20" s="10" t="s">
        <v>22</v>
      </c>
      <c r="L20" s="9"/>
    </row>
    <row r="21" spans="2:12" s="8" customFormat="1" ht="18" customHeight="1" x14ac:dyDescent="0.2">
      <c r="B21" s="9"/>
      <c r="E21" s="10" t="s">
        <v>23</v>
      </c>
      <c r="I21" s="7" t="s">
        <v>18</v>
      </c>
      <c r="J21" s="10" t="s">
        <v>24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25</v>
      </c>
      <c r="I23" s="7" t="s">
        <v>15</v>
      </c>
      <c r="J23" s="10" t="s">
        <v>22</v>
      </c>
      <c r="L23" s="9"/>
    </row>
    <row r="24" spans="2:12" s="8" customFormat="1" ht="18" customHeight="1" x14ac:dyDescent="0.2">
      <c r="B24" s="9"/>
      <c r="E24" s="10" t="s">
        <v>23</v>
      </c>
      <c r="I24" s="7" t="s">
        <v>18</v>
      </c>
      <c r="J24" s="10" t="s">
        <v>24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26</v>
      </c>
      <c r="L26" s="9"/>
    </row>
    <row r="27" spans="2:12" s="13" customFormat="1" ht="16.5" customHeight="1" x14ac:dyDescent="0.2">
      <c r="B27" s="14"/>
      <c r="E27" s="122" t="s">
        <v>9</v>
      </c>
      <c r="F27" s="122"/>
      <c r="G27" s="122"/>
      <c r="H27" s="122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6"/>
      <c r="E29" s="16"/>
      <c r="F29" s="16"/>
      <c r="G29" s="16"/>
      <c r="H29" s="16"/>
      <c r="I29" s="16"/>
      <c r="J29" s="16"/>
      <c r="K29" s="16"/>
      <c r="L29" s="9"/>
    </row>
    <row r="30" spans="2:12" s="8" customFormat="1" ht="25.35" customHeight="1" x14ac:dyDescent="0.2">
      <c r="B30" s="9"/>
      <c r="D30" s="17" t="s">
        <v>27</v>
      </c>
      <c r="J30" s="18">
        <f>ROUND(J86, 2)</f>
        <v>156849.57999999999</v>
      </c>
      <c r="L30" s="9"/>
    </row>
    <row r="31" spans="2:12" s="8" customFormat="1" ht="6.95" customHeight="1" x14ac:dyDescent="0.2">
      <c r="B31" s="9"/>
      <c r="D31" s="16"/>
      <c r="E31" s="16"/>
      <c r="F31" s="16"/>
      <c r="G31" s="16"/>
      <c r="H31" s="16"/>
      <c r="I31" s="16"/>
      <c r="J31" s="16"/>
      <c r="K31" s="16"/>
      <c r="L31" s="9"/>
    </row>
    <row r="32" spans="2:12" s="8" customFormat="1" ht="14.45" customHeight="1" x14ac:dyDescent="0.2">
      <c r="B32" s="9"/>
      <c r="F32" s="19" t="s">
        <v>28</v>
      </c>
      <c r="I32" s="19" t="s">
        <v>29</v>
      </c>
      <c r="J32" s="19" t="s">
        <v>30</v>
      </c>
      <c r="L32" s="9"/>
    </row>
    <row r="33" spans="2:12" s="8" customFormat="1" ht="14.45" customHeight="1" x14ac:dyDescent="0.2">
      <c r="B33" s="9"/>
      <c r="D33" s="20" t="s">
        <v>31</v>
      </c>
      <c r="E33" s="7" t="s">
        <v>32</v>
      </c>
      <c r="F33" s="21">
        <f>ROUND((SUM(BE86:BE150)),  2)</f>
        <v>156849.57999999999</v>
      </c>
      <c r="I33" s="22">
        <v>0.21</v>
      </c>
      <c r="J33" s="21">
        <f>ROUND(((SUM(BE86:BE150))*I33),  2)</f>
        <v>32938.410000000003</v>
      </c>
      <c r="L33" s="9"/>
    </row>
    <row r="34" spans="2:12" s="8" customFormat="1" ht="14.45" customHeight="1" x14ac:dyDescent="0.2">
      <c r="B34" s="9"/>
      <c r="E34" s="7" t="s">
        <v>33</v>
      </c>
      <c r="F34" s="21">
        <f>ROUND((SUM(BF86:BF150)),  2)</f>
        <v>0</v>
      </c>
      <c r="I34" s="22">
        <v>0.12</v>
      </c>
      <c r="J34" s="21">
        <f>ROUND(((SUM(BF86:BF150))*I34),  2)</f>
        <v>0</v>
      </c>
      <c r="L34" s="9"/>
    </row>
    <row r="35" spans="2:12" s="8" customFormat="1" ht="14.45" hidden="1" customHeight="1" x14ac:dyDescent="0.2">
      <c r="B35" s="9"/>
      <c r="E35" s="7" t="s">
        <v>34</v>
      </c>
      <c r="F35" s="21">
        <f>ROUND((SUM(BG86:BG150)),  2)</f>
        <v>0</v>
      </c>
      <c r="I35" s="22">
        <v>0.21</v>
      </c>
      <c r="J35" s="21">
        <f>0</f>
        <v>0</v>
      </c>
      <c r="L35" s="9"/>
    </row>
    <row r="36" spans="2:12" s="8" customFormat="1" ht="14.45" hidden="1" customHeight="1" x14ac:dyDescent="0.2">
      <c r="B36" s="9"/>
      <c r="E36" s="7" t="s">
        <v>35</v>
      </c>
      <c r="F36" s="21">
        <f>ROUND((SUM(BH86:BH150)),  2)</f>
        <v>0</v>
      </c>
      <c r="I36" s="22">
        <v>0.12</v>
      </c>
      <c r="J36" s="21">
        <f>0</f>
        <v>0</v>
      </c>
      <c r="L36" s="9"/>
    </row>
    <row r="37" spans="2:12" s="8" customFormat="1" ht="14.45" hidden="1" customHeight="1" x14ac:dyDescent="0.2">
      <c r="B37" s="9"/>
      <c r="E37" s="7" t="s">
        <v>36</v>
      </c>
      <c r="F37" s="21">
        <f>ROUND((SUM(BI86:BI150)),  2)</f>
        <v>0</v>
      </c>
      <c r="I37" s="22">
        <v>0</v>
      </c>
      <c r="J37" s="21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3"/>
      <c r="D39" s="24" t="s">
        <v>37</v>
      </c>
      <c r="E39" s="25"/>
      <c r="F39" s="25"/>
      <c r="G39" s="26" t="s">
        <v>38</v>
      </c>
      <c r="H39" s="27" t="s">
        <v>39</v>
      </c>
      <c r="I39" s="25"/>
      <c r="J39" s="28">
        <f>SUM(J30:J37)</f>
        <v>189787.99</v>
      </c>
      <c r="K39" s="29"/>
      <c r="L39" s="9"/>
    </row>
    <row r="40" spans="2:12" s="8" customFormat="1" ht="14.45" customHeight="1" x14ac:dyDescent="0.2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9"/>
    </row>
    <row r="44" spans="2:12" s="8" customFormat="1" ht="6.95" customHeight="1" x14ac:dyDescent="0.2">
      <c r="B44" s="32"/>
      <c r="C44" s="33"/>
      <c r="D44" s="33"/>
      <c r="E44" s="33"/>
      <c r="F44" s="33"/>
      <c r="G44" s="33"/>
      <c r="H44" s="33"/>
      <c r="I44" s="33"/>
      <c r="J44" s="33"/>
      <c r="K44" s="33"/>
      <c r="L44" s="9"/>
    </row>
    <row r="45" spans="2:12" s="8" customFormat="1" ht="24.95" customHeight="1" x14ac:dyDescent="0.2">
      <c r="B45" s="9"/>
      <c r="C45" s="5" t="s">
        <v>40</v>
      </c>
      <c r="L45" s="9"/>
    </row>
    <row r="46" spans="2:12" s="8" customFormat="1" ht="6.95" customHeight="1" x14ac:dyDescent="0.2">
      <c r="B46" s="9"/>
      <c r="L46" s="9"/>
    </row>
    <row r="47" spans="2:12" s="8" customFormat="1" ht="12" customHeight="1" x14ac:dyDescent="0.2">
      <c r="B47" s="9"/>
      <c r="C47" s="7" t="s">
        <v>5</v>
      </c>
      <c r="L47" s="9"/>
    </row>
    <row r="48" spans="2:12" s="8" customFormat="1" ht="16.5" customHeight="1" x14ac:dyDescent="0.2">
      <c r="B48" s="9"/>
      <c r="E48" s="117" t="str">
        <f>E7</f>
        <v>Lokalita RD Nad Vagónkou</v>
      </c>
      <c r="F48" s="118"/>
      <c r="G48" s="118"/>
      <c r="H48" s="118"/>
      <c r="L48" s="9"/>
    </row>
    <row r="49" spans="2:47" s="8" customFormat="1" ht="12" customHeight="1" x14ac:dyDescent="0.2">
      <c r="B49" s="9"/>
      <c r="C49" s="7" t="s">
        <v>6</v>
      </c>
      <c r="L49" s="9"/>
    </row>
    <row r="50" spans="2:47" s="8" customFormat="1" ht="16.5" customHeight="1" x14ac:dyDescent="0.2">
      <c r="B50" s="9"/>
      <c r="E50" s="115" t="str">
        <f>E9</f>
        <v>SO 301 - Výměna potrubí vodovodu</v>
      </c>
      <c r="F50" s="116"/>
      <c r="G50" s="116"/>
      <c r="H50" s="116"/>
      <c r="L50" s="9"/>
    </row>
    <row r="51" spans="2:47" s="8" customFormat="1" ht="6.95" customHeight="1" x14ac:dyDescent="0.2">
      <c r="B51" s="9"/>
      <c r="L51" s="9"/>
    </row>
    <row r="52" spans="2:47" s="8" customFormat="1" ht="12" customHeight="1" x14ac:dyDescent="0.2">
      <c r="B52" s="9"/>
      <c r="C52" s="7" t="s">
        <v>11</v>
      </c>
      <c r="F52" s="10" t="str">
        <f>F12</f>
        <v>Karviná</v>
      </c>
      <c r="I52" s="7" t="s">
        <v>13</v>
      </c>
      <c r="J52" s="11" t="str">
        <f>IF(J12="","",J12)</f>
        <v>18. 4. 2025</v>
      </c>
      <c r="L52" s="9"/>
    </row>
    <row r="53" spans="2:47" s="8" customFormat="1" ht="6.95" customHeight="1" x14ac:dyDescent="0.2">
      <c r="B53" s="9"/>
      <c r="L53" s="9"/>
    </row>
    <row r="54" spans="2:47" s="8" customFormat="1" ht="15.2" customHeight="1" x14ac:dyDescent="0.2">
      <c r="B54" s="9"/>
      <c r="C54" s="7" t="s">
        <v>14</v>
      </c>
      <c r="F54" s="10" t="str">
        <f>E15</f>
        <v>Statutární město Karviná</v>
      </c>
      <c r="I54" s="7" t="s">
        <v>21</v>
      </c>
      <c r="J54" s="15" t="str">
        <f>E21</f>
        <v>PROINK s.r.o.</v>
      </c>
      <c r="L54" s="9"/>
    </row>
    <row r="55" spans="2:47" s="8" customFormat="1" ht="15.2" customHeight="1" x14ac:dyDescent="0.2">
      <c r="B55" s="9"/>
      <c r="C55" s="7" t="s">
        <v>20</v>
      </c>
      <c r="F55" s="10" t="str">
        <f>IF(E18="","",E18)</f>
        <v>SmVaK Ostrava a.s.</v>
      </c>
      <c r="I55" s="7" t="s">
        <v>25</v>
      </c>
      <c r="J55" s="15" t="str">
        <f>E24</f>
        <v>PROINK s.r.o.</v>
      </c>
      <c r="L55" s="9"/>
    </row>
    <row r="56" spans="2:47" s="8" customFormat="1" ht="10.35" customHeight="1" x14ac:dyDescent="0.2">
      <c r="B56" s="9"/>
      <c r="L56" s="9"/>
    </row>
    <row r="57" spans="2:47" s="8" customFormat="1" ht="29.25" customHeight="1" x14ac:dyDescent="0.2">
      <c r="B57" s="9"/>
      <c r="C57" s="34" t="s">
        <v>41</v>
      </c>
      <c r="D57" s="23"/>
      <c r="E57" s="23"/>
      <c r="F57" s="23"/>
      <c r="G57" s="23"/>
      <c r="H57" s="23"/>
      <c r="I57" s="23"/>
      <c r="J57" s="35" t="s">
        <v>42</v>
      </c>
      <c r="K57" s="23"/>
      <c r="L57" s="9"/>
    </row>
    <row r="58" spans="2:47" s="8" customFormat="1" ht="10.35" customHeight="1" x14ac:dyDescent="0.2">
      <c r="B58" s="9"/>
      <c r="L58" s="9"/>
    </row>
    <row r="59" spans="2:47" s="8" customFormat="1" ht="22.9" customHeight="1" x14ac:dyDescent="0.2">
      <c r="B59" s="9"/>
      <c r="C59" s="36" t="s">
        <v>43</v>
      </c>
      <c r="J59" s="18">
        <f>J86</f>
        <v>156849.57999999999</v>
      </c>
      <c r="L59" s="9"/>
      <c r="AU59" s="1" t="s">
        <v>44</v>
      </c>
    </row>
    <row r="60" spans="2:47" s="37" customFormat="1" ht="24.95" customHeight="1" x14ac:dyDescent="0.2">
      <c r="B60" s="38"/>
      <c r="D60" s="39" t="s">
        <v>45</v>
      </c>
      <c r="E60" s="40"/>
      <c r="F60" s="40"/>
      <c r="G60" s="40"/>
      <c r="H60" s="40"/>
      <c r="I60" s="40"/>
      <c r="J60" s="41">
        <f>J87</f>
        <v>156849.57999999999</v>
      </c>
      <c r="L60" s="38"/>
    </row>
    <row r="61" spans="2:47" s="42" customFormat="1" ht="19.899999999999999" customHeight="1" x14ac:dyDescent="0.2">
      <c r="B61" s="43"/>
      <c r="D61" s="44" t="s">
        <v>46</v>
      </c>
      <c r="E61" s="45"/>
      <c r="F61" s="45"/>
      <c r="G61" s="45"/>
      <c r="H61" s="45"/>
      <c r="I61" s="45"/>
      <c r="J61" s="46">
        <f>J88</f>
        <v>72288.649999999994</v>
      </c>
      <c r="L61" s="43"/>
    </row>
    <row r="62" spans="2:47" s="42" customFormat="1" ht="14.85" customHeight="1" x14ac:dyDescent="0.2">
      <c r="B62" s="43"/>
      <c r="D62" s="44" t="s">
        <v>47</v>
      </c>
      <c r="E62" s="45"/>
      <c r="F62" s="45"/>
      <c r="G62" s="45"/>
      <c r="H62" s="45"/>
      <c r="I62" s="45"/>
      <c r="J62" s="46">
        <f>J89</f>
        <v>72288.649999999994</v>
      </c>
      <c r="L62" s="43"/>
    </row>
    <row r="63" spans="2:47" s="42" customFormat="1" ht="19.899999999999999" customHeight="1" x14ac:dyDescent="0.2">
      <c r="B63" s="43"/>
      <c r="D63" s="44" t="s">
        <v>48</v>
      </c>
      <c r="E63" s="45"/>
      <c r="F63" s="45"/>
      <c r="G63" s="45"/>
      <c r="H63" s="45"/>
      <c r="I63" s="45"/>
      <c r="J63" s="46">
        <f>J115</f>
        <v>78366.399999999994</v>
      </c>
      <c r="L63" s="43"/>
    </row>
    <row r="64" spans="2:47" s="42" customFormat="1" ht="14.85" customHeight="1" x14ac:dyDescent="0.2">
      <c r="B64" s="43"/>
      <c r="D64" s="44" t="s">
        <v>49</v>
      </c>
      <c r="E64" s="45"/>
      <c r="F64" s="45"/>
      <c r="G64" s="45"/>
      <c r="H64" s="45"/>
      <c r="I64" s="45"/>
      <c r="J64" s="46">
        <f>J116</f>
        <v>78366.399999999994</v>
      </c>
      <c r="L64" s="43"/>
    </row>
    <row r="65" spans="2:12" s="42" customFormat="1" ht="19.899999999999999" customHeight="1" x14ac:dyDescent="0.2">
      <c r="B65" s="43"/>
      <c r="D65" s="44" t="s">
        <v>50</v>
      </c>
      <c r="E65" s="45"/>
      <c r="F65" s="45"/>
      <c r="G65" s="45"/>
      <c r="H65" s="45"/>
      <c r="I65" s="45"/>
      <c r="J65" s="46">
        <f>J147</f>
        <v>6194.53</v>
      </c>
      <c r="L65" s="43"/>
    </row>
    <row r="66" spans="2:12" s="42" customFormat="1" ht="14.85" customHeight="1" x14ac:dyDescent="0.2">
      <c r="B66" s="43"/>
      <c r="D66" s="44" t="s">
        <v>51</v>
      </c>
      <c r="E66" s="45"/>
      <c r="F66" s="45"/>
      <c r="G66" s="45"/>
      <c r="H66" s="45"/>
      <c r="I66" s="45"/>
      <c r="J66" s="46">
        <f>J148</f>
        <v>6194.53</v>
      </c>
      <c r="L66" s="43"/>
    </row>
    <row r="67" spans="2:12" s="8" customFormat="1" ht="21.75" customHeight="1" x14ac:dyDescent="0.2">
      <c r="B67" s="9"/>
      <c r="L67" s="9"/>
    </row>
    <row r="68" spans="2:12" s="8" customFormat="1" ht="6.95" customHeight="1" x14ac:dyDescent="0.2"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9"/>
    </row>
    <row r="72" spans="2:12" s="8" customFormat="1" ht="6.95" customHeight="1" x14ac:dyDescent="0.2"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9"/>
    </row>
    <row r="73" spans="2:12" s="8" customFormat="1" ht="24.95" customHeight="1" x14ac:dyDescent="0.2">
      <c r="B73" s="9"/>
      <c r="C73" s="5" t="s">
        <v>52</v>
      </c>
      <c r="L73" s="9"/>
    </row>
    <row r="74" spans="2:12" s="8" customFormat="1" ht="6.95" customHeight="1" x14ac:dyDescent="0.2">
      <c r="B74" s="9"/>
      <c r="L74" s="9"/>
    </row>
    <row r="75" spans="2:12" s="8" customFormat="1" ht="12" customHeight="1" x14ac:dyDescent="0.2">
      <c r="B75" s="9"/>
      <c r="C75" s="7" t="s">
        <v>5</v>
      </c>
      <c r="L75" s="9"/>
    </row>
    <row r="76" spans="2:12" s="8" customFormat="1" ht="16.5" customHeight="1" x14ac:dyDescent="0.2">
      <c r="B76" s="9"/>
      <c r="E76" s="117" t="str">
        <f>E7</f>
        <v>Lokalita RD Nad Vagónkou</v>
      </c>
      <c r="F76" s="118"/>
      <c r="G76" s="118"/>
      <c r="H76" s="118"/>
      <c r="L76" s="9"/>
    </row>
    <row r="77" spans="2:12" s="8" customFormat="1" ht="12" customHeight="1" x14ac:dyDescent="0.2">
      <c r="B77" s="9"/>
      <c r="C77" s="7" t="s">
        <v>6</v>
      </c>
      <c r="L77" s="9"/>
    </row>
    <row r="78" spans="2:12" s="8" customFormat="1" ht="16.5" customHeight="1" x14ac:dyDescent="0.2">
      <c r="B78" s="9"/>
      <c r="E78" s="115" t="str">
        <f>E9</f>
        <v>SO 301 - Výměna potrubí vodovodu</v>
      </c>
      <c r="F78" s="116"/>
      <c r="G78" s="116"/>
      <c r="H78" s="116"/>
      <c r="L78" s="9"/>
    </row>
    <row r="79" spans="2:12" s="8" customFormat="1" ht="6.95" customHeight="1" x14ac:dyDescent="0.2">
      <c r="B79" s="9"/>
      <c r="L79" s="9"/>
    </row>
    <row r="80" spans="2:12" s="8" customFormat="1" ht="12" customHeight="1" x14ac:dyDescent="0.2">
      <c r="B80" s="9"/>
      <c r="C80" s="7" t="s">
        <v>11</v>
      </c>
      <c r="F80" s="10" t="str">
        <f>F12</f>
        <v>Karviná</v>
      </c>
      <c r="I80" s="7" t="s">
        <v>13</v>
      </c>
      <c r="J80" s="11" t="str">
        <f>IF(J12="","",J12)</f>
        <v>18. 4. 2025</v>
      </c>
      <c r="L80" s="9"/>
    </row>
    <row r="81" spans="2:65" s="8" customFormat="1" ht="6.95" customHeight="1" x14ac:dyDescent="0.2">
      <c r="B81" s="9"/>
      <c r="L81" s="9"/>
    </row>
    <row r="82" spans="2:65" s="8" customFormat="1" ht="15.2" customHeight="1" x14ac:dyDescent="0.2">
      <c r="B82" s="9"/>
      <c r="C82" s="7" t="s">
        <v>14</v>
      </c>
      <c r="F82" s="10" t="str">
        <f>E15</f>
        <v>Statutární město Karviná</v>
      </c>
      <c r="I82" s="7" t="s">
        <v>21</v>
      </c>
      <c r="J82" s="15" t="str">
        <f>E21</f>
        <v>PROINK s.r.o.</v>
      </c>
      <c r="L82" s="9"/>
    </row>
    <row r="83" spans="2:65" s="8" customFormat="1" ht="15.2" customHeight="1" x14ac:dyDescent="0.2">
      <c r="B83" s="9"/>
      <c r="C83" s="7" t="s">
        <v>20</v>
      </c>
      <c r="F83" s="10" t="str">
        <f>IF(E18="","",E18)</f>
        <v>SmVaK Ostrava a.s.</v>
      </c>
      <c r="I83" s="7" t="s">
        <v>25</v>
      </c>
      <c r="J83" s="15" t="str">
        <f>E24</f>
        <v>PROINK s.r.o.</v>
      </c>
      <c r="L83" s="9"/>
    </row>
    <row r="84" spans="2:65" s="8" customFormat="1" ht="10.35" customHeight="1" x14ac:dyDescent="0.2">
      <c r="B84" s="9"/>
      <c r="L84" s="9"/>
    </row>
    <row r="85" spans="2:65" s="47" customFormat="1" ht="29.25" customHeight="1" x14ac:dyDescent="0.2">
      <c r="B85" s="48"/>
      <c r="C85" s="49" t="s">
        <v>53</v>
      </c>
      <c r="D85" s="50" t="s">
        <v>54</v>
      </c>
      <c r="E85" s="50" t="s">
        <v>55</v>
      </c>
      <c r="F85" s="50" t="s">
        <v>56</v>
      </c>
      <c r="G85" s="50" t="s">
        <v>57</v>
      </c>
      <c r="H85" s="50" t="s">
        <v>58</v>
      </c>
      <c r="I85" s="50" t="s">
        <v>59</v>
      </c>
      <c r="J85" s="50" t="s">
        <v>42</v>
      </c>
      <c r="K85" s="51" t="s">
        <v>60</v>
      </c>
      <c r="L85" s="48"/>
      <c r="M85" s="52" t="s">
        <v>9</v>
      </c>
      <c r="N85" s="53" t="s">
        <v>31</v>
      </c>
      <c r="O85" s="53" t="s">
        <v>61</v>
      </c>
      <c r="P85" s="53" t="s">
        <v>62</v>
      </c>
      <c r="Q85" s="53" t="s">
        <v>63</v>
      </c>
      <c r="R85" s="53" t="s">
        <v>64</v>
      </c>
      <c r="S85" s="53" t="s">
        <v>65</v>
      </c>
      <c r="T85" s="54" t="s">
        <v>66</v>
      </c>
    </row>
    <row r="86" spans="2:65" s="8" customFormat="1" ht="22.9" customHeight="1" x14ac:dyDescent="0.25">
      <c r="B86" s="9"/>
      <c r="C86" s="55" t="s">
        <v>67</v>
      </c>
      <c r="J86" s="56">
        <f>BK86</f>
        <v>156849.57999999999</v>
      </c>
      <c r="L86" s="9"/>
      <c r="M86" s="57"/>
      <c r="N86" s="16"/>
      <c r="O86" s="16"/>
      <c r="P86" s="58">
        <f>P87</f>
        <v>0</v>
      </c>
      <c r="Q86" s="16"/>
      <c r="R86" s="58">
        <f>R87</f>
        <v>13.124048331999997</v>
      </c>
      <c r="S86" s="16"/>
      <c r="T86" s="59">
        <f>T87</f>
        <v>0</v>
      </c>
      <c r="AT86" s="1" t="s">
        <v>68</v>
      </c>
      <c r="AU86" s="1" t="s">
        <v>44</v>
      </c>
      <c r="BK86" s="60">
        <f>BK87</f>
        <v>156849.57999999999</v>
      </c>
    </row>
    <row r="87" spans="2:65" s="61" customFormat="1" ht="25.9" customHeight="1" x14ac:dyDescent="0.2">
      <c r="B87" s="62"/>
      <c r="D87" s="63" t="s">
        <v>68</v>
      </c>
      <c r="E87" s="64" t="s">
        <v>69</v>
      </c>
      <c r="F87" s="64" t="s">
        <v>70</v>
      </c>
      <c r="I87" s="65"/>
      <c r="J87" s="66">
        <f>BK87</f>
        <v>156849.57999999999</v>
      </c>
      <c r="L87" s="62"/>
      <c r="M87" s="67"/>
      <c r="P87" s="68">
        <f>P88+P115+P147</f>
        <v>0</v>
      </c>
      <c r="R87" s="68">
        <f>R88+R115+R147</f>
        <v>13.124048331999997</v>
      </c>
      <c r="T87" s="69">
        <f>T88+T115+T147</f>
        <v>0</v>
      </c>
      <c r="AR87" s="63" t="s">
        <v>71</v>
      </c>
      <c r="AT87" s="70" t="s">
        <v>68</v>
      </c>
      <c r="AU87" s="70" t="s">
        <v>72</v>
      </c>
      <c r="AY87" s="63" t="s">
        <v>73</v>
      </c>
      <c r="BK87" s="71">
        <f>BK88+BK115+BK147</f>
        <v>156849.57999999999</v>
      </c>
    </row>
    <row r="88" spans="2:65" s="61" customFormat="1" ht="22.9" customHeight="1" x14ac:dyDescent="0.2">
      <c r="B88" s="62"/>
      <c r="D88" s="63" t="s">
        <v>68</v>
      </c>
      <c r="E88" s="72" t="s">
        <v>71</v>
      </c>
      <c r="F88" s="72" t="s">
        <v>74</v>
      </c>
      <c r="I88" s="65"/>
      <c r="J88" s="73">
        <f>BK88</f>
        <v>72288.649999999994</v>
      </c>
      <c r="L88" s="62"/>
      <c r="M88" s="67"/>
      <c r="P88" s="68">
        <f>P89</f>
        <v>0</v>
      </c>
      <c r="R88" s="68">
        <f>R89</f>
        <v>12.134905279999998</v>
      </c>
      <c r="T88" s="69">
        <f>T89</f>
        <v>0</v>
      </c>
      <c r="AR88" s="63" t="s">
        <v>71</v>
      </c>
      <c r="AT88" s="70" t="s">
        <v>68</v>
      </c>
      <c r="AU88" s="70" t="s">
        <v>71</v>
      </c>
      <c r="AY88" s="63" t="s">
        <v>73</v>
      </c>
      <c r="BK88" s="71">
        <f>BK89</f>
        <v>72288.649999999994</v>
      </c>
    </row>
    <row r="89" spans="2:65" s="61" customFormat="1" ht="20.85" customHeight="1" x14ac:dyDescent="0.2">
      <c r="B89" s="62"/>
      <c r="D89" s="63" t="s">
        <v>68</v>
      </c>
      <c r="E89" s="72" t="s">
        <v>75</v>
      </c>
      <c r="F89" s="72" t="s">
        <v>76</v>
      </c>
      <c r="I89" s="65"/>
      <c r="J89" s="73">
        <f>BK89</f>
        <v>72288.649999999994</v>
      </c>
      <c r="L89" s="62"/>
      <c r="M89" s="67"/>
      <c r="P89" s="68">
        <f>SUM(P90:P114)</f>
        <v>0</v>
      </c>
      <c r="R89" s="68">
        <f>SUM(R90:R114)</f>
        <v>12.134905279999998</v>
      </c>
      <c r="T89" s="69">
        <f>SUM(T90:T114)</f>
        <v>0</v>
      </c>
      <c r="AR89" s="63" t="s">
        <v>71</v>
      </c>
      <c r="AT89" s="70" t="s">
        <v>68</v>
      </c>
      <c r="AU89" s="70" t="s">
        <v>1</v>
      </c>
      <c r="AY89" s="63" t="s">
        <v>73</v>
      </c>
      <c r="BK89" s="71">
        <f>SUM(BK90:BK114)</f>
        <v>72288.649999999994</v>
      </c>
    </row>
    <row r="90" spans="2:65" s="8" customFormat="1" ht="24.2" customHeight="1" x14ac:dyDescent="0.2">
      <c r="B90" s="9"/>
      <c r="C90" s="74" t="s">
        <v>71</v>
      </c>
      <c r="D90" s="74" t="s">
        <v>77</v>
      </c>
      <c r="E90" s="75" t="s">
        <v>78</v>
      </c>
      <c r="F90" s="76" t="s">
        <v>79</v>
      </c>
      <c r="G90" s="77" t="s">
        <v>80</v>
      </c>
      <c r="H90" s="78">
        <v>21.6</v>
      </c>
      <c r="I90" s="79">
        <v>1590</v>
      </c>
      <c r="J90" s="80">
        <f>ROUND(I90*H90,2)</f>
        <v>34344</v>
      </c>
      <c r="K90" s="76" t="s">
        <v>81</v>
      </c>
      <c r="L90" s="9"/>
      <c r="M90" s="81" t="s">
        <v>9</v>
      </c>
      <c r="N90" s="82" t="s">
        <v>32</v>
      </c>
      <c r="P90" s="83">
        <f>O90*H90</f>
        <v>0</v>
      </c>
      <c r="Q90" s="83">
        <v>0</v>
      </c>
      <c r="R90" s="83">
        <f>Q90*H90</f>
        <v>0</v>
      </c>
      <c r="S90" s="83">
        <v>0</v>
      </c>
      <c r="T90" s="84">
        <f>S90*H90</f>
        <v>0</v>
      </c>
      <c r="AR90" s="85" t="s">
        <v>82</v>
      </c>
      <c r="AT90" s="85" t="s">
        <v>77</v>
      </c>
      <c r="AU90" s="85" t="s">
        <v>83</v>
      </c>
      <c r="AY90" s="1" t="s">
        <v>73</v>
      </c>
      <c r="BE90" s="86">
        <f>IF(N90="základní",J90,0)</f>
        <v>34344</v>
      </c>
      <c r="BF90" s="86">
        <f>IF(N90="snížená",J90,0)</f>
        <v>0</v>
      </c>
      <c r="BG90" s="86">
        <f>IF(N90="zákl. přenesená",J90,0)</f>
        <v>0</v>
      </c>
      <c r="BH90" s="86">
        <f>IF(N90="sníž. přenesená",J90,0)</f>
        <v>0</v>
      </c>
      <c r="BI90" s="86">
        <f>IF(N90="nulová",J90,0)</f>
        <v>0</v>
      </c>
      <c r="BJ90" s="1" t="s">
        <v>71</v>
      </c>
      <c r="BK90" s="86">
        <f>ROUND(I90*H90,2)</f>
        <v>34344</v>
      </c>
      <c r="BL90" s="1" t="s">
        <v>82</v>
      </c>
      <c r="BM90" s="85" t="s">
        <v>84</v>
      </c>
    </row>
    <row r="91" spans="2:65" s="8" customFormat="1" x14ac:dyDescent="0.2">
      <c r="B91" s="9"/>
      <c r="D91" s="87" t="s">
        <v>85</v>
      </c>
      <c r="F91" s="88" t="s">
        <v>86</v>
      </c>
      <c r="I91" s="89"/>
      <c r="L91" s="9"/>
      <c r="M91" s="90"/>
      <c r="T91" s="91"/>
      <c r="AT91" s="1" t="s">
        <v>85</v>
      </c>
      <c r="AU91" s="1" t="s">
        <v>83</v>
      </c>
    </row>
    <row r="92" spans="2:65" s="92" customFormat="1" x14ac:dyDescent="0.2">
      <c r="B92" s="93"/>
      <c r="D92" s="94" t="s">
        <v>87</v>
      </c>
      <c r="E92" s="95" t="s">
        <v>9</v>
      </c>
      <c r="F92" s="96" t="s">
        <v>88</v>
      </c>
      <c r="H92" s="97">
        <v>21.6</v>
      </c>
      <c r="I92" s="98"/>
      <c r="L92" s="93"/>
      <c r="M92" s="99"/>
      <c r="T92" s="100"/>
      <c r="AT92" s="95" t="s">
        <v>87</v>
      </c>
      <c r="AU92" s="95" t="s">
        <v>83</v>
      </c>
      <c r="AV92" s="92" t="s">
        <v>1</v>
      </c>
      <c r="AW92" s="92" t="s">
        <v>89</v>
      </c>
      <c r="AX92" s="92" t="s">
        <v>71</v>
      </c>
      <c r="AY92" s="95" t="s">
        <v>73</v>
      </c>
    </row>
    <row r="93" spans="2:65" s="8" customFormat="1" ht="24.2" customHeight="1" x14ac:dyDescent="0.2">
      <c r="B93" s="9"/>
      <c r="C93" s="74" t="s">
        <v>1</v>
      </c>
      <c r="D93" s="74" t="s">
        <v>77</v>
      </c>
      <c r="E93" s="75" t="s">
        <v>90</v>
      </c>
      <c r="F93" s="76" t="s">
        <v>91</v>
      </c>
      <c r="G93" s="77" t="s">
        <v>92</v>
      </c>
      <c r="H93" s="78">
        <v>48</v>
      </c>
      <c r="I93" s="79">
        <v>149</v>
      </c>
      <c r="J93" s="80">
        <f>ROUND(I93*H93,2)</f>
        <v>7152</v>
      </c>
      <c r="K93" s="76" t="s">
        <v>81</v>
      </c>
      <c r="L93" s="9"/>
      <c r="M93" s="81" t="s">
        <v>9</v>
      </c>
      <c r="N93" s="82" t="s">
        <v>32</v>
      </c>
      <c r="P93" s="83">
        <f>O93*H93</f>
        <v>0</v>
      </c>
      <c r="Q93" s="83">
        <v>5.8135999999999995E-4</v>
      </c>
      <c r="R93" s="83">
        <f>Q93*H93</f>
        <v>2.7905279999999998E-2</v>
      </c>
      <c r="S93" s="83">
        <v>0</v>
      </c>
      <c r="T93" s="84">
        <f>S93*H93</f>
        <v>0</v>
      </c>
      <c r="AR93" s="85" t="s">
        <v>82</v>
      </c>
      <c r="AT93" s="85" t="s">
        <v>77</v>
      </c>
      <c r="AU93" s="85" t="s">
        <v>83</v>
      </c>
      <c r="AY93" s="1" t="s">
        <v>73</v>
      </c>
      <c r="BE93" s="86">
        <f>IF(N93="základní",J93,0)</f>
        <v>7152</v>
      </c>
      <c r="BF93" s="86">
        <f>IF(N93="snížená",J93,0)</f>
        <v>0</v>
      </c>
      <c r="BG93" s="86">
        <f>IF(N93="zákl. přenesená",J93,0)</f>
        <v>0</v>
      </c>
      <c r="BH93" s="86">
        <f>IF(N93="sníž. přenesená",J93,0)</f>
        <v>0</v>
      </c>
      <c r="BI93" s="86">
        <f>IF(N93="nulová",J93,0)</f>
        <v>0</v>
      </c>
      <c r="BJ93" s="1" t="s">
        <v>71</v>
      </c>
      <c r="BK93" s="86">
        <f>ROUND(I93*H93,2)</f>
        <v>7152</v>
      </c>
      <c r="BL93" s="1" t="s">
        <v>82</v>
      </c>
      <c r="BM93" s="85" t="s">
        <v>93</v>
      </c>
    </row>
    <row r="94" spans="2:65" s="8" customFormat="1" x14ac:dyDescent="0.2">
      <c r="B94" s="9"/>
      <c r="D94" s="87" t="s">
        <v>85</v>
      </c>
      <c r="F94" s="88" t="s">
        <v>94</v>
      </c>
      <c r="I94" s="89"/>
      <c r="L94" s="9"/>
      <c r="M94" s="90"/>
      <c r="T94" s="91"/>
      <c r="AT94" s="1" t="s">
        <v>85</v>
      </c>
      <c r="AU94" s="1" t="s">
        <v>83</v>
      </c>
    </row>
    <row r="95" spans="2:65" s="92" customFormat="1" x14ac:dyDescent="0.2">
      <c r="B95" s="93"/>
      <c r="D95" s="94" t="s">
        <v>87</v>
      </c>
      <c r="E95" s="95" t="s">
        <v>9</v>
      </c>
      <c r="F95" s="96" t="s">
        <v>95</v>
      </c>
      <c r="H95" s="97">
        <v>48</v>
      </c>
      <c r="I95" s="98"/>
      <c r="L95" s="93"/>
      <c r="M95" s="99"/>
      <c r="T95" s="100"/>
      <c r="AT95" s="95" t="s">
        <v>87</v>
      </c>
      <c r="AU95" s="95" t="s">
        <v>83</v>
      </c>
      <c r="AV95" s="92" t="s">
        <v>1</v>
      </c>
      <c r="AW95" s="92" t="s">
        <v>89</v>
      </c>
      <c r="AX95" s="92" t="s">
        <v>71</v>
      </c>
      <c r="AY95" s="95" t="s">
        <v>73</v>
      </c>
    </row>
    <row r="96" spans="2:65" s="8" customFormat="1" ht="24.2" customHeight="1" x14ac:dyDescent="0.2">
      <c r="B96" s="9"/>
      <c r="C96" s="74" t="s">
        <v>83</v>
      </c>
      <c r="D96" s="74" t="s">
        <v>77</v>
      </c>
      <c r="E96" s="75" t="s">
        <v>96</v>
      </c>
      <c r="F96" s="76" t="s">
        <v>97</v>
      </c>
      <c r="G96" s="77" t="s">
        <v>92</v>
      </c>
      <c r="H96" s="78">
        <v>48</v>
      </c>
      <c r="I96" s="79">
        <v>81</v>
      </c>
      <c r="J96" s="80">
        <f>ROUND(I96*H96,2)</f>
        <v>3888</v>
      </c>
      <c r="K96" s="76" t="s">
        <v>81</v>
      </c>
      <c r="L96" s="9"/>
      <c r="M96" s="81" t="s">
        <v>9</v>
      </c>
      <c r="N96" s="82" t="s">
        <v>32</v>
      </c>
      <c r="P96" s="83">
        <f>O96*H96</f>
        <v>0</v>
      </c>
      <c r="Q96" s="83">
        <v>0</v>
      </c>
      <c r="R96" s="83">
        <f>Q96*H96</f>
        <v>0</v>
      </c>
      <c r="S96" s="83">
        <v>0</v>
      </c>
      <c r="T96" s="84">
        <f>S96*H96</f>
        <v>0</v>
      </c>
      <c r="AR96" s="85" t="s">
        <v>82</v>
      </c>
      <c r="AT96" s="85" t="s">
        <v>77</v>
      </c>
      <c r="AU96" s="85" t="s">
        <v>83</v>
      </c>
      <c r="AY96" s="1" t="s">
        <v>73</v>
      </c>
      <c r="BE96" s="86">
        <f>IF(N96="základní",J96,0)</f>
        <v>3888</v>
      </c>
      <c r="BF96" s="86">
        <f>IF(N96="snížená",J96,0)</f>
        <v>0</v>
      </c>
      <c r="BG96" s="86">
        <f>IF(N96="zákl. přenesená",J96,0)</f>
        <v>0</v>
      </c>
      <c r="BH96" s="86">
        <f>IF(N96="sníž. přenesená",J96,0)</f>
        <v>0</v>
      </c>
      <c r="BI96" s="86">
        <f>IF(N96="nulová",J96,0)</f>
        <v>0</v>
      </c>
      <c r="BJ96" s="1" t="s">
        <v>71</v>
      </c>
      <c r="BK96" s="86">
        <f>ROUND(I96*H96,2)</f>
        <v>3888</v>
      </c>
      <c r="BL96" s="1" t="s">
        <v>82</v>
      </c>
      <c r="BM96" s="85" t="s">
        <v>98</v>
      </c>
    </row>
    <row r="97" spans="2:65" s="8" customFormat="1" x14ac:dyDescent="0.2">
      <c r="B97" s="9"/>
      <c r="D97" s="87" t="s">
        <v>85</v>
      </c>
      <c r="F97" s="88" t="s">
        <v>99</v>
      </c>
      <c r="I97" s="89"/>
      <c r="L97" s="9"/>
      <c r="M97" s="90"/>
      <c r="T97" s="91"/>
      <c r="AT97" s="1" t="s">
        <v>85</v>
      </c>
      <c r="AU97" s="1" t="s">
        <v>83</v>
      </c>
    </row>
    <row r="98" spans="2:65" s="8" customFormat="1" ht="24.2" customHeight="1" x14ac:dyDescent="0.2">
      <c r="B98" s="9"/>
      <c r="C98" s="74" t="s">
        <v>82</v>
      </c>
      <c r="D98" s="74" t="s">
        <v>77</v>
      </c>
      <c r="E98" s="75" t="s">
        <v>100</v>
      </c>
      <c r="F98" s="76" t="s">
        <v>101</v>
      </c>
      <c r="G98" s="77" t="s">
        <v>80</v>
      </c>
      <c r="H98" s="78">
        <v>2.8620000000000001</v>
      </c>
      <c r="I98" s="79">
        <v>157</v>
      </c>
      <c r="J98" s="80">
        <f>ROUND(I98*H98,2)</f>
        <v>449.33</v>
      </c>
      <c r="K98" s="76" t="s">
        <v>81</v>
      </c>
      <c r="L98" s="9"/>
      <c r="M98" s="81" t="s">
        <v>9</v>
      </c>
      <c r="N98" s="82" t="s">
        <v>32</v>
      </c>
      <c r="P98" s="83">
        <f>O98*H98</f>
        <v>0</v>
      </c>
      <c r="Q98" s="83">
        <v>0</v>
      </c>
      <c r="R98" s="83">
        <f>Q98*H98</f>
        <v>0</v>
      </c>
      <c r="S98" s="83">
        <v>0</v>
      </c>
      <c r="T98" s="84">
        <f>S98*H98</f>
        <v>0</v>
      </c>
      <c r="AR98" s="85" t="s">
        <v>82</v>
      </c>
      <c r="AT98" s="85" t="s">
        <v>77</v>
      </c>
      <c r="AU98" s="85" t="s">
        <v>83</v>
      </c>
      <c r="AY98" s="1" t="s">
        <v>73</v>
      </c>
      <c r="BE98" s="86">
        <f>IF(N98="základní",J98,0)</f>
        <v>449.33</v>
      </c>
      <c r="BF98" s="86">
        <f>IF(N98="snížená",J98,0)</f>
        <v>0</v>
      </c>
      <c r="BG98" s="86">
        <f>IF(N98="zákl. přenesená",J98,0)</f>
        <v>0</v>
      </c>
      <c r="BH98" s="86">
        <f>IF(N98="sníž. přenesená",J98,0)</f>
        <v>0</v>
      </c>
      <c r="BI98" s="86">
        <f>IF(N98="nulová",J98,0)</f>
        <v>0</v>
      </c>
      <c r="BJ98" s="1" t="s">
        <v>71</v>
      </c>
      <c r="BK98" s="86">
        <f>ROUND(I98*H98,2)</f>
        <v>449.33</v>
      </c>
      <c r="BL98" s="1" t="s">
        <v>82</v>
      </c>
      <c r="BM98" s="85" t="s">
        <v>102</v>
      </c>
    </row>
    <row r="99" spans="2:65" s="8" customFormat="1" x14ac:dyDescent="0.2">
      <c r="B99" s="9"/>
      <c r="D99" s="87" t="s">
        <v>85</v>
      </c>
      <c r="F99" s="88" t="s">
        <v>103</v>
      </c>
      <c r="I99" s="89"/>
      <c r="L99" s="9"/>
      <c r="M99" s="90"/>
      <c r="T99" s="91"/>
      <c r="AT99" s="1" t="s">
        <v>85</v>
      </c>
      <c r="AU99" s="1" t="s">
        <v>83</v>
      </c>
    </row>
    <row r="100" spans="2:65" s="92" customFormat="1" x14ac:dyDescent="0.2">
      <c r="B100" s="93"/>
      <c r="D100" s="94" t="s">
        <v>87</v>
      </c>
      <c r="E100" s="95" t="s">
        <v>9</v>
      </c>
      <c r="F100" s="96" t="s">
        <v>104</v>
      </c>
      <c r="H100" s="97">
        <v>2.8620000000000001</v>
      </c>
      <c r="I100" s="98"/>
      <c r="L100" s="93"/>
      <c r="M100" s="99"/>
      <c r="T100" s="100"/>
      <c r="AT100" s="95" t="s">
        <v>87</v>
      </c>
      <c r="AU100" s="95" t="s">
        <v>83</v>
      </c>
      <c r="AV100" s="92" t="s">
        <v>1</v>
      </c>
      <c r="AW100" s="92" t="s">
        <v>89</v>
      </c>
      <c r="AX100" s="92" t="s">
        <v>71</v>
      </c>
      <c r="AY100" s="95" t="s">
        <v>73</v>
      </c>
    </row>
    <row r="101" spans="2:65" s="8" customFormat="1" ht="16.5" customHeight="1" x14ac:dyDescent="0.2">
      <c r="B101" s="9"/>
      <c r="C101" s="101" t="s">
        <v>105</v>
      </c>
      <c r="D101" s="101" t="s">
        <v>106</v>
      </c>
      <c r="E101" s="102" t="s">
        <v>107</v>
      </c>
      <c r="F101" s="103" t="s">
        <v>108</v>
      </c>
      <c r="G101" s="104" t="s">
        <v>109</v>
      </c>
      <c r="H101" s="105">
        <v>4.5789999999999997</v>
      </c>
      <c r="I101" s="106">
        <v>521</v>
      </c>
      <c r="J101" s="107">
        <f>ROUND(I101*H101,2)</f>
        <v>2385.66</v>
      </c>
      <c r="K101" s="103" t="s">
        <v>81</v>
      </c>
      <c r="L101" s="108"/>
      <c r="M101" s="109" t="s">
        <v>9</v>
      </c>
      <c r="N101" s="110" t="s">
        <v>32</v>
      </c>
      <c r="P101" s="83">
        <f>O101*H101</f>
        <v>0</v>
      </c>
      <c r="Q101" s="83">
        <v>1</v>
      </c>
      <c r="R101" s="83">
        <f>Q101*H101</f>
        <v>4.5789999999999997</v>
      </c>
      <c r="S101" s="83">
        <v>0</v>
      </c>
      <c r="T101" s="84">
        <f>S101*H101</f>
        <v>0</v>
      </c>
      <c r="AR101" s="85" t="s">
        <v>110</v>
      </c>
      <c r="AT101" s="85" t="s">
        <v>106</v>
      </c>
      <c r="AU101" s="85" t="s">
        <v>83</v>
      </c>
      <c r="AY101" s="1" t="s">
        <v>73</v>
      </c>
      <c r="BE101" s="86">
        <f>IF(N101="základní",J101,0)</f>
        <v>2385.66</v>
      </c>
      <c r="BF101" s="86">
        <f>IF(N101="snížená",J101,0)</f>
        <v>0</v>
      </c>
      <c r="BG101" s="86">
        <f>IF(N101="zákl. přenesená",J101,0)</f>
        <v>0</v>
      </c>
      <c r="BH101" s="86">
        <f>IF(N101="sníž. přenesená",J101,0)</f>
        <v>0</v>
      </c>
      <c r="BI101" s="86">
        <f>IF(N101="nulová",J101,0)</f>
        <v>0</v>
      </c>
      <c r="BJ101" s="1" t="s">
        <v>71</v>
      </c>
      <c r="BK101" s="86">
        <f>ROUND(I101*H101,2)</f>
        <v>2385.66</v>
      </c>
      <c r="BL101" s="1" t="s">
        <v>82</v>
      </c>
      <c r="BM101" s="85" t="s">
        <v>111</v>
      </c>
    </row>
    <row r="102" spans="2:65" s="92" customFormat="1" x14ac:dyDescent="0.2">
      <c r="B102" s="93"/>
      <c r="D102" s="94" t="s">
        <v>87</v>
      </c>
      <c r="E102" s="95" t="s">
        <v>9</v>
      </c>
      <c r="F102" s="96" t="s">
        <v>112</v>
      </c>
      <c r="H102" s="97">
        <v>4.5789999999999997</v>
      </c>
      <c r="I102" s="98"/>
      <c r="L102" s="93"/>
      <c r="M102" s="99"/>
      <c r="T102" s="100"/>
      <c r="AT102" s="95" t="s">
        <v>87</v>
      </c>
      <c r="AU102" s="95" t="s">
        <v>83</v>
      </c>
      <c r="AV102" s="92" t="s">
        <v>1</v>
      </c>
      <c r="AW102" s="92" t="s">
        <v>89</v>
      </c>
      <c r="AX102" s="92" t="s">
        <v>71</v>
      </c>
      <c r="AY102" s="95" t="s">
        <v>73</v>
      </c>
    </row>
    <row r="103" spans="2:65" s="8" customFormat="1" ht="33" customHeight="1" x14ac:dyDescent="0.2">
      <c r="B103" s="9"/>
      <c r="C103" s="74" t="s">
        <v>113</v>
      </c>
      <c r="D103" s="74" t="s">
        <v>77</v>
      </c>
      <c r="E103" s="75" t="s">
        <v>114</v>
      </c>
      <c r="F103" s="76" t="s">
        <v>115</v>
      </c>
      <c r="G103" s="77" t="s">
        <v>80</v>
      </c>
      <c r="H103" s="78">
        <v>4.4279999999999999</v>
      </c>
      <c r="I103" s="79">
        <v>235</v>
      </c>
      <c r="J103" s="80">
        <f>ROUND(I103*H103,2)</f>
        <v>1040.58</v>
      </c>
      <c r="K103" s="76" t="s">
        <v>81</v>
      </c>
      <c r="L103" s="9"/>
      <c r="M103" s="81" t="s">
        <v>9</v>
      </c>
      <c r="N103" s="82" t="s">
        <v>32</v>
      </c>
      <c r="P103" s="83">
        <f>O103*H103</f>
        <v>0</v>
      </c>
      <c r="Q103" s="83">
        <v>0</v>
      </c>
      <c r="R103" s="83">
        <f>Q103*H103</f>
        <v>0</v>
      </c>
      <c r="S103" s="83">
        <v>0</v>
      </c>
      <c r="T103" s="84">
        <f>S103*H103</f>
        <v>0</v>
      </c>
      <c r="AR103" s="85" t="s">
        <v>82</v>
      </c>
      <c r="AT103" s="85" t="s">
        <v>77</v>
      </c>
      <c r="AU103" s="85" t="s">
        <v>83</v>
      </c>
      <c r="AY103" s="1" t="s">
        <v>73</v>
      </c>
      <c r="BE103" s="86">
        <f>IF(N103="základní",J103,0)</f>
        <v>1040.58</v>
      </c>
      <c r="BF103" s="86">
        <f>IF(N103="snížená",J103,0)</f>
        <v>0</v>
      </c>
      <c r="BG103" s="86">
        <f>IF(N103="zákl. přenesená",J103,0)</f>
        <v>0</v>
      </c>
      <c r="BH103" s="86">
        <f>IF(N103="sníž. přenesená",J103,0)</f>
        <v>0</v>
      </c>
      <c r="BI103" s="86">
        <f>IF(N103="nulová",J103,0)</f>
        <v>0</v>
      </c>
      <c r="BJ103" s="1" t="s">
        <v>71</v>
      </c>
      <c r="BK103" s="86">
        <f>ROUND(I103*H103,2)</f>
        <v>1040.58</v>
      </c>
      <c r="BL103" s="1" t="s">
        <v>82</v>
      </c>
      <c r="BM103" s="85" t="s">
        <v>116</v>
      </c>
    </row>
    <row r="104" spans="2:65" s="8" customFormat="1" x14ac:dyDescent="0.2">
      <c r="B104" s="9"/>
      <c r="D104" s="87" t="s">
        <v>85</v>
      </c>
      <c r="F104" s="88" t="s">
        <v>117</v>
      </c>
      <c r="I104" s="89"/>
      <c r="L104" s="9"/>
      <c r="M104" s="90"/>
      <c r="T104" s="91"/>
      <c r="AT104" s="1" t="s">
        <v>85</v>
      </c>
      <c r="AU104" s="1" t="s">
        <v>83</v>
      </c>
    </row>
    <row r="105" spans="2:65" s="92" customFormat="1" x14ac:dyDescent="0.2">
      <c r="B105" s="93"/>
      <c r="D105" s="94" t="s">
        <v>87</v>
      </c>
      <c r="E105" s="95" t="s">
        <v>9</v>
      </c>
      <c r="F105" s="96" t="s">
        <v>118</v>
      </c>
      <c r="H105" s="97">
        <v>4.4279999999999999</v>
      </c>
      <c r="I105" s="98"/>
      <c r="L105" s="93"/>
      <c r="M105" s="99"/>
      <c r="T105" s="100"/>
      <c r="AT105" s="95" t="s">
        <v>87</v>
      </c>
      <c r="AU105" s="95" t="s">
        <v>83</v>
      </c>
      <c r="AV105" s="92" t="s">
        <v>1</v>
      </c>
      <c r="AW105" s="92" t="s">
        <v>89</v>
      </c>
      <c r="AX105" s="92" t="s">
        <v>71</v>
      </c>
      <c r="AY105" s="95" t="s">
        <v>73</v>
      </c>
    </row>
    <row r="106" spans="2:65" s="8" customFormat="1" ht="16.5" customHeight="1" x14ac:dyDescent="0.2">
      <c r="B106" s="9"/>
      <c r="C106" s="101" t="s">
        <v>119</v>
      </c>
      <c r="D106" s="101" t="s">
        <v>106</v>
      </c>
      <c r="E106" s="102" t="s">
        <v>120</v>
      </c>
      <c r="F106" s="103" t="s">
        <v>121</v>
      </c>
      <c r="G106" s="104" t="s">
        <v>109</v>
      </c>
      <c r="H106" s="105">
        <v>7.5279999999999996</v>
      </c>
      <c r="I106" s="106">
        <v>465</v>
      </c>
      <c r="J106" s="107">
        <f>ROUND(I106*H106,2)</f>
        <v>3500.52</v>
      </c>
      <c r="K106" s="103" t="s">
        <v>81</v>
      </c>
      <c r="L106" s="108"/>
      <c r="M106" s="109" t="s">
        <v>9</v>
      </c>
      <c r="N106" s="110" t="s">
        <v>32</v>
      </c>
      <c r="P106" s="83">
        <f>O106*H106</f>
        <v>0</v>
      </c>
      <c r="Q106" s="83">
        <v>1</v>
      </c>
      <c r="R106" s="83">
        <f>Q106*H106</f>
        <v>7.5279999999999996</v>
      </c>
      <c r="S106" s="83">
        <v>0</v>
      </c>
      <c r="T106" s="84">
        <f>S106*H106</f>
        <v>0</v>
      </c>
      <c r="AR106" s="85" t="s">
        <v>110</v>
      </c>
      <c r="AT106" s="85" t="s">
        <v>106</v>
      </c>
      <c r="AU106" s="85" t="s">
        <v>83</v>
      </c>
      <c r="AY106" s="1" t="s">
        <v>73</v>
      </c>
      <c r="BE106" s="86">
        <f>IF(N106="základní",J106,0)</f>
        <v>3500.52</v>
      </c>
      <c r="BF106" s="86">
        <f>IF(N106="snížená",J106,0)</f>
        <v>0</v>
      </c>
      <c r="BG106" s="86">
        <f>IF(N106="zákl. přenesená",J106,0)</f>
        <v>0</v>
      </c>
      <c r="BH106" s="86">
        <f>IF(N106="sníž. přenesená",J106,0)</f>
        <v>0</v>
      </c>
      <c r="BI106" s="86">
        <f>IF(N106="nulová",J106,0)</f>
        <v>0</v>
      </c>
      <c r="BJ106" s="1" t="s">
        <v>71</v>
      </c>
      <c r="BK106" s="86">
        <f>ROUND(I106*H106,2)</f>
        <v>3500.52</v>
      </c>
      <c r="BL106" s="1" t="s">
        <v>82</v>
      </c>
      <c r="BM106" s="85" t="s">
        <v>122</v>
      </c>
    </row>
    <row r="107" spans="2:65" s="92" customFormat="1" x14ac:dyDescent="0.2">
      <c r="B107" s="93"/>
      <c r="D107" s="94" t="s">
        <v>87</v>
      </c>
      <c r="E107" s="95" t="s">
        <v>9</v>
      </c>
      <c r="F107" s="96" t="s">
        <v>123</v>
      </c>
      <c r="H107" s="97">
        <v>7.5279999999999996</v>
      </c>
      <c r="I107" s="98"/>
      <c r="L107" s="93"/>
      <c r="M107" s="99"/>
      <c r="T107" s="100"/>
      <c r="AT107" s="95" t="s">
        <v>87</v>
      </c>
      <c r="AU107" s="95" t="s">
        <v>83</v>
      </c>
      <c r="AV107" s="92" t="s">
        <v>1</v>
      </c>
      <c r="AW107" s="92" t="s">
        <v>89</v>
      </c>
      <c r="AX107" s="92" t="s">
        <v>71</v>
      </c>
      <c r="AY107" s="95" t="s">
        <v>73</v>
      </c>
    </row>
    <row r="108" spans="2:65" s="8" customFormat="1" ht="37.9" customHeight="1" x14ac:dyDescent="0.2">
      <c r="B108" s="9"/>
      <c r="C108" s="74" t="s">
        <v>110</v>
      </c>
      <c r="D108" s="74" t="s">
        <v>77</v>
      </c>
      <c r="E108" s="75" t="s">
        <v>124</v>
      </c>
      <c r="F108" s="76" t="s">
        <v>125</v>
      </c>
      <c r="G108" s="77" t="s">
        <v>80</v>
      </c>
      <c r="H108" s="78">
        <v>21.6</v>
      </c>
      <c r="I108" s="79">
        <v>302</v>
      </c>
      <c r="J108" s="80">
        <f>ROUND(I108*H108,2)</f>
        <v>6523.2</v>
      </c>
      <c r="K108" s="76" t="s">
        <v>81</v>
      </c>
      <c r="L108" s="9"/>
      <c r="M108" s="81" t="s">
        <v>9</v>
      </c>
      <c r="N108" s="82" t="s">
        <v>32</v>
      </c>
      <c r="P108" s="83">
        <f>O108*H108</f>
        <v>0</v>
      </c>
      <c r="Q108" s="83">
        <v>0</v>
      </c>
      <c r="R108" s="83">
        <f>Q108*H108</f>
        <v>0</v>
      </c>
      <c r="S108" s="83">
        <v>0</v>
      </c>
      <c r="T108" s="84">
        <f>S108*H108</f>
        <v>0</v>
      </c>
      <c r="AR108" s="85" t="s">
        <v>82</v>
      </c>
      <c r="AT108" s="85" t="s">
        <v>77</v>
      </c>
      <c r="AU108" s="85" t="s">
        <v>83</v>
      </c>
      <c r="AY108" s="1" t="s">
        <v>73</v>
      </c>
      <c r="BE108" s="86">
        <f>IF(N108="základní",J108,0)</f>
        <v>6523.2</v>
      </c>
      <c r="BF108" s="86">
        <f>IF(N108="snížená",J108,0)</f>
        <v>0</v>
      </c>
      <c r="BG108" s="86">
        <f>IF(N108="zákl. přenesená",J108,0)</f>
        <v>0</v>
      </c>
      <c r="BH108" s="86">
        <f>IF(N108="sníž. přenesená",J108,0)</f>
        <v>0</v>
      </c>
      <c r="BI108" s="86">
        <f>IF(N108="nulová",J108,0)</f>
        <v>0</v>
      </c>
      <c r="BJ108" s="1" t="s">
        <v>71</v>
      </c>
      <c r="BK108" s="86">
        <f>ROUND(I108*H108,2)</f>
        <v>6523.2</v>
      </c>
      <c r="BL108" s="1" t="s">
        <v>82</v>
      </c>
      <c r="BM108" s="85" t="s">
        <v>126</v>
      </c>
    </row>
    <row r="109" spans="2:65" s="8" customFormat="1" x14ac:dyDescent="0.2">
      <c r="B109" s="9"/>
      <c r="D109" s="87" t="s">
        <v>85</v>
      </c>
      <c r="F109" s="88" t="s">
        <v>127</v>
      </c>
      <c r="I109" s="89"/>
      <c r="L109" s="9"/>
      <c r="M109" s="90"/>
      <c r="T109" s="91"/>
      <c r="AT109" s="1" t="s">
        <v>85</v>
      </c>
      <c r="AU109" s="1" t="s">
        <v>83</v>
      </c>
    </row>
    <row r="110" spans="2:65" s="8" customFormat="1" ht="24.2" customHeight="1" x14ac:dyDescent="0.2">
      <c r="B110" s="9"/>
      <c r="C110" s="74" t="s">
        <v>128</v>
      </c>
      <c r="D110" s="74" t="s">
        <v>77</v>
      </c>
      <c r="E110" s="75" t="s">
        <v>129</v>
      </c>
      <c r="F110" s="76" t="s">
        <v>130</v>
      </c>
      <c r="G110" s="77" t="s">
        <v>80</v>
      </c>
      <c r="H110" s="78">
        <v>21.6</v>
      </c>
      <c r="I110" s="79">
        <v>22.9</v>
      </c>
      <c r="J110" s="80">
        <f>ROUND(I110*H110,2)</f>
        <v>494.64</v>
      </c>
      <c r="K110" s="76" t="s">
        <v>81</v>
      </c>
      <c r="L110" s="9"/>
      <c r="M110" s="81" t="s">
        <v>9</v>
      </c>
      <c r="N110" s="82" t="s">
        <v>32</v>
      </c>
      <c r="P110" s="83">
        <f>O110*H110</f>
        <v>0</v>
      </c>
      <c r="Q110" s="83">
        <v>0</v>
      </c>
      <c r="R110" s="83">
        <f>Q110*H110</f>
        <v>0</v>
      </c>
      <c r="S110" s="83">
        <v>0</v>
      </c>
      <c r="T110" s="84">
        <f>S110*H110</f>
        <v>0</v>
      </c>
      <c r="AR110" s="85" t="s">
        <v>82</v>
      </c>
      <c r="AT110" s="85" t="s">
        <v>77</v>
      </c>
      <c r="AU110" s="85" t="s">
        <v>83</v>
      </c>
      <c r="AY110" s="1" t="s">
        <v>73</v>
      </c>
      <c r="BE110" s="86">
        <f>IF(N110="základní",J110,0)</f>
        <v>494.64</v>
      </c>
      <c r="BF110" s="86">
        <f>IF(N110="snížená",J110,0)</f>
        <v>0</v>
      </c>
      <c r="BG110" s="86">
        <f>IF(N110="zákl. přenesená",J110,0)</f>
        <v>0</v>
      </c>
      <c r="BH110" s="86">
        <f>IF(N110="sníž. přenesená",J110,0)</f>
        <v>0</v>
      </c>
      <c r="BI110" s="86">
        <f>IF(N110="nulová",J110,0)</f>
        <v>0</v>
      </c>
      <c r="BJ110" s="1" t="s">
        <v>71</v>
      </c>
      <c r="BK110" s="86">
        <f>ROUND(I110*H110,2)</f>
        <v>494.64</v>
      </c>
      <c r="BL110" s="1" t="s">
        <v>82</v>
      </c>
      <c r="BM110" s="85" t="s">
        <v>131</v>
      </c>
    </row>
    <row r="111" spans="2:65" s="8" customFormat="1" x14ac:dyDescent="0.2">
      <c r="B111" s="9"/>
      <c r="D111" s="87" t="s">
        <v>85</v>
      </c>
      <c r="F111" s="88" t="s">
        <v>132</v>
      </c>
      <c r="I111" s="89"/>
      <c r="L111" s="9"/>
      <c r="M111" s="90"/>
      <c r="T111" s="91"/>
      <c r="AT111" s="1" t="s">
        <v>85</v>
      </c>
      <c r="AU111" s="1" t="s">
        <v>83</v>
      </c>
    </row>
    <row r="112" spans="2:65" s="8" customFormat="1" ht="24.2" customHeight="1" x14ac:dyDescent="0.2">
      <c r="B112" s="9"/>
      <c r="C112" s="74" t="s">
        <v>133</v>
      </c>
      <c r="D112" s="74" t="s">
        <v>77</v>
      </c>
      <c r="E112" s="75" t="s">
        <v>134</v>
      </c>
      <c r="F112" s="76" t="s">
        <v>135</v>
      </c>
      <c r="G112" s="77" t="s">
        <v>109</v>
      </c>
      <c r="H112" s="78">
        <v>34.56</v>
      </c>
      <c r="I112" s="79">
        <v>362</v>
      </c>
      <c r="J112" s="80">
        <f>ROUND(I112*H112,2)</f>
        <v>12510.72</v>
      </c>
      <c r="K112" s="76" t="s">
        <v>81</v>
      </c>
      <c r="L112" s="9"/>
      <c r="M112" s="81" t="s">
        <v>9</v>
      </c>
      <c r="N112" s="82" t="s">
        <v>32</v>
      </c>
      <c r="P112" s="83">
        <f>O112*H112</f>
        <v>0</v>
      </c>
      <c r="Q112" s="83">
        <v>0</v>
      </c>
      <c r="R112" s="83">
        <f>Q112*H112</f>
        <v>0</v>
      </c>
      <c r="S112" s="83">
        <v>0</v>
      </c>
      <c r="T112" s="84">
        <f>S112*H112</f>
        <v>0</v>
      </c>
      <c r="AR112" s="85" t="s">
        <v>82</v>
      </c>
      <c r="AT112" s="85" t="s">
        <v>77</v>
      </c>
      <c r="AU112" s="85" t="s">
        <v>83</v>
      </c>
      <c r="AY112" s="1" t="s">
        <v>73</v>
      </c>
      <c r="BE112" s="86">
        <f>IF(N112="základní",J112,0)</f>
        <v>12510.72</v>
      </c>
      <c r="BF112" s="86">
        <f>IF(N112="snížená",J112,0)</f>
        <v>0</v>
      </c>
      <c r="BG112" s="86">
        <f>IF(N112="zákl. přenesená",J112,0)</f>
        <v>0</v>
      </c>
      <c r="BH112" s="86">
        <f>IF(N112="sníž. přenesená",J112,0)</f>
        <v>0</v>
      </c>
      <c r="BI112" s="86">
        <f>IF(N112="nulová",J112,0)</f>
        <v>0</v>
      </c>
      <c r="BJ112" s="1" t="s">
        <v>71</v>
      </c>
      <c r="BK112" s="86">
        <f>ROUND(I112*H112,2)</f>
        <v>12510.72</v>
      </c>
      <c r="BL112" s="1" t="s">
        <v>82</v>
      </c>
      <c r="BM112" s="85" t="s">
        <v>136</v>
      </c>
    </row>
    <row r="113" spans="2:65" s="8" customFormat="1" x14ac:dyDescent="0.2">
      <c r="B113" s="9"/>
      <c r="D113" s="87" t="s">
        <v>85</v>
      </c>
      <c r="F113" s="88" t="s">
        <v>137</v>
      </c>
      <c r="I113" s="89"/>
      <c r="L113" s="9"/>
      <c r="M113" s="90"/>
      <c r="T113" s="91"/>
      <c r="AT113" s="1" t="s">
        <v>85</v>
      </c>
      <c r="AU113" s="1" t="s">
        <v>83</v>
      </c>
    </row>
    <row r="114" spans="2:65" s="92" customFormat="1" x14ac:dyDescent="0.2">
      <c r="B114" s="93"/>
      <c r="D114" s="94" t="s">
        <v>87</v>
      </c>
      <c r="E114" s="95" t="s">
        <v>9</v>
      </c>
      <c r="F114" s="96" t="s">
        <v>138</v>
      </c>
      <c r="H114" s="97">
        <v>34.56</v>
      </c>
      <c r="I114" s="98"/>
      <c r="L114" s="93"/>
      <c r="M114" s="99"/>
      <c r="T114" s="100"/>
      <c r="AT114" s="95" t="s">
        <v>87</v>
      </c>
      <c r="AU114" s="95" t="s">
        <v>83</v>
      </c>
      <c r="AV114" s="92" t="s">
        <v>1</v>
      </c>
      <c r="AW114" s="92" t="s">
        <v>89</v>
      </c>
      <c r="AX114" s="92" t="s">
        <v>71</v>
      </c>
      <c r="AY114" s="95" t="s">
        <v>73</v>
      </c>
    </row>
    <row r="115" spans="2:65" s="61" customFormat="1" ht="22.9" customHeight="1" x14ac:dyDescent="0.2">
      <c r="B115" s="62"/>
      <c r="D115" s="63" t="s">
        <v>68</v>
      </c>
      <c r="E115" s="72" t="s">
        <v>110</v>
      </c>
      <c r="F115" s="72" t="s">
        <v>139</v>
      </c>
      <c r="I115" s="65"/>
      <c r="J115" s="73">
        <f>BK115</f>
        <v>78366.399999999994</v>
      </c>
      <c r="L115" s="62"/>
      <c r="M115" s="67"/>
      <c r="P115" s="68">
        <f>P116</f>
        <v>0</v>
      </c>
      <c r="R115" s="68">
        <f>R116</f>
        <v>0.98914305199999997</v>
      </c>
      <c r="T115" s="69">
        <f>T116</f>
        <v>0</v>
      </c>
      <c r="AR115" s="63" t="s">
        <v>71</v>
      </c>
      <c r="AT115" s="70" t="s">
        <v>68</v>
      </c>
      <c r="AU115" s="70" t="s">
        <v>71</v>
      </c>
      <c r="AY115" s="63" t="s">
        <v>73</v>
      </c>
      <c r="BK115" s="71">
        <f>BK116</f>
        <v>78366.399999999994</v>
      </c>
    </row>
    <row r="116" spans="2:65" s="61" customFormat="1" ht="20.85" customHeight="1" x14ac:dyDescent="0.2">
      <c r="B116" s="62"/>
      <c r="D116" s="63" t="s">
        <v>68</v>
      </c>
      <c r="E116" s="72" t="s">
        <v>140</v>
      </c>
      <c r="F116" s="72" t="s">
        <v>141</v>
      </c>
      <c r="I116" s="65"/>
      <c r="J116" s="73">
        <f>BK116</f>
        <v>78366.399999999994</v>
      </c>
      <c r="L116" s="62"/>
      <c r="M116" s="67"/>
      <c r="P116" s="68">
        <f>SUM(P117:P146)</f>
        <v>0</v>
      </c>
      <c r="R116" s="68">
        <f>SUM(R117:R146)</f>
        <v>0.98914305199999997</v>
      </c>
      <c r="T116" s="69">
        <f>SUM(T117:T146)</f>
        <v>0</v>
      </c>
      <c r="AR116" s="63" t="s">
        <v>71</v>
      </c>
      <c r="AT116" s="70" t="s">
        <v>68</v>
      </c>
      <c r="AU116" s="70" t="s">
        <v>1</v>
      </c>
      <c r="AY116" s="63" t="s">
        <v>73</v>
      </c>
      <c r="BK116" s="71">
        <f>SUM(BK117:BK146)</f>
        <v>78366.399999999994</v>
      </c>
    </row>
    <row r="117" spans="2:65" s="8" customFormat="1" ht="16.5" customHeight="1" x14ac:dyDescent="0.2">
      <c r="B117" s="9"/>
      <c r="C117" s="74" t="s">
        <v>142</v>
      </c>
      <c r="D117" s="74" t="s">
        <v>77</v>
      </c>
      <c r="E117" s="75" t="s">
        <v>143</v>
      </c>
      <c r="F117" s="76" t="s">
        <v>144</v>
      </c>
      <c r="G117" s="77" t="s">
        <v>80</v>
      </c>
      <c r="H117" s="78">
        <v>1.08</v>
      </c>
      <c r="I117" s="79">
        <v>1250</v>
      </c>
      <c r="J117" s="80">
        <f>ROUND(I117*H117,2)</f>
        <v>1350</v>
      </c>
      <c r="K117" s="76" t="s">
        <v>81</v>
      </c>
      <c r="L117" s="9"/>
      <c r="M117" s="81" t="s">
        <v>9</v>
      </c>
      <c r="N117" s="82" t="s">
        <v>32</v>
      </c>
      <c r="P117" s="83">
        <f>O117*H117</f>
        <v>0</v>
      </c>
      <c r="Q117" s="83">
        <v>0</v>
      </c>
      <c r="R117" s="83">
        <f>Q117*H117</f>
        <v>0</v>
      </c>
      <c r="S117" s="83">
        <v>0</v>
      </c>
      <c r="T117" s="84">
        <f>S117*H117</f>
        <v>0</v>
      </c>
      <c r="AR117" s="85" t="s">
        <v>82</v>
      </c>
      <c r="AT117" s="85" t="s">
        <v>77</v>
      </c>
      <c r="AU117" s="85" t="s">
        <v>83</v>
      </c>
      <c r="AY117" s="1" t="s">
        <v>73</v>
      </c>
      <c r="BE117" s="86">
        <f>IF(N117="základní",J117,0)</f>
        <v>1350</v>
      </c>
      <c r="BF117" s="86">
        <f>IF(N117="snížená",J117,0)</f>
        <v>0</v>
      </c>
      <c r="BG117" s="86">
        <f>IF(N117="zákl. přenesená",J117,0)</f>
        <v>0</v>
      </c>
      <c r="BH117" s="86">
        <f>IF(N117="sníž. přenesená",J117,0)</f>
        <v>0</v>
      </c>
      <c r="BI117" s="86">
        <f>IF(N117="nulová",J117,0)</f>
        <v>0</v>
      </c>
      <c r="BJ117" s="1" t="s">
        <v>71</v>
      </c>
      <c r="BK117" s="86">
        <f>ROUND(I117*H117,2)</f>
        <v>1350</v>
      </c>
      <c r="BL117" s="1" t="s">
        <v>82</v>
      </c>
      <c r="BM117" s="85" t="s">
        <v>145</v>
      </c>
    </row>
    <row r="118" spans="2:65" s="8" customFormat="1" x14ac:dyDescent="0.2">
      <c r="B118" s="9"/>
      <c r="D118" s="87" t="s">
        <v>85</v>
      </c>
      <c r="F118" s="88" t="s">
        <v>146</v>
      </c>
      <c r="I118" s="89"/>
      <c r="L118" s="9"/>
      <c r="M118" s="90"/>
      <c r="T118" s="91"/>
      <c r="AT118" s="1" t="s">
        <v>85</v>
      </c>
      <c r="AU118" s="1" t="s">
        <v>83</v>
      </c>
    </row>
    <row r="119" spans="2:65" s="8" customFormat="1" ht="19.5" x14ac:dyDescent="0.2">
      <c r="B119" s="9"/>
      <c r="D119" s="94" t="s">
        <v>147</v>
      </c>
      <c r="F119" s="111" t="s">
        <v>148</v>
      </c>
      <c r="I119" s="89"/>
      <c r="L119" s="9"/>
      <c r="M119" s="90"/>
      <c r="T119" s="91"/>
      <c r="AT119" s="1" t="s">
        <v>147</v>
      </c>
      <c r="AU119" s="1" t="s">
        <v>83</v>
      </c>
    </row>
    <row r="120" spans="2:65" s="92" customFormat="1" x14ac:dyDescent="0.2">
      <c r="B120" s="93"/>
      <c r="D120" s="94" t="s">
        <v>87</v>
      </c>
      <c r="E120" s="95" t="s">
        <v>9</v>
      </c>
      <c r="F120" s="96" t="s">
        <v>149</v>
      </c>
      <c r="H120" s="97">
        <v>1.08</v>
      </c>
      <c r="I120" s="98"/>
      <c r="L120" s="93"/>
      <c r="M120" s="99"/>
      <c r="T120" s="100"/>
      <c r="AT120" s="95" t="s">
        <v>87</v>
      </c>
      <c r="AU120" s="95" t="s">
        <v>83</v>
      </c>
      <c r="AV120" s="92" t="s">
        <v>1</v>
      </c>
      <c r="AW120" s="92" t="s">
        <v>89</v>
      </c>
      <c r="AX120" s="92" t="s">
        <v>71</v>
      </c>
      <c r="AY120" s="95" t="s">
        <v>73</v>
      </c>
    </row>
    <row r="121" spans="2:65" s="8" customFormat="1" ht="24.2" customHeight="1" x14ac:dyDescent="0.2">
      <c r="B121" s="9"/>
      <c r="C121" s="74" t="s">
        <v>150</v>
      </c>
      <c r="D121" s="74" t="s">
        <v>77</v>
      </c>
      <c r="E121" s="75" t="s">
        <v>151</v>
      </c>
      <c r="F121" s="76" t="s">
        <v>152</v>
      </c>
      <c r="G121" s="77" t="s">
        <v>153</v>
      </c>
      <c r="H121" s="78">
        <v>12</v>
      </c>
      <c r="I121" s="79">
        <v>181</v>
      </c>
      <c r="J121" s="80">
        <f>ROUND(I121*H121,2)</f>
        <v>2172</v>
      </c>
      <c r="K121" s="76" t="s">
        <v>81</v>
      </c>
      <c r="L121" s="9"/>
      <c r="M121" s="81" t="s">
        <v>9</v>
      </c>
      <c r="N121" s="82" t="s">
        <v>32</v>
      </c>
      <c r="P121" s="83">
        <f>O121*H121</f>
        <v>0</v>
      </c>
      <c r="Q121" s="83">
        <v>0</v>
      </c>
      <c r="R121" s="83">
        <f>Q121*H121</f>
        <v>0</v>
      </c>
      <c r="S121" s="83">
        <v>0</v>
      </c>
      <c r="T121" s="84">
        <f>S121*H121</f>
        <v>0</v>
      </c>
      <c r="AR121" s="85" t="s">
        <v>82</v>
      </c>
      <c r="AT121" s="85" t="s">
        <v>77</v>
      </c>
      <c r="AU121" s="85" t="s">
        <v>83</v>
      </c>
      <c r="AY121" s="1" t="s">
        <v>73</v>
      </c>
      <c r="BE121" s="86">
        <f>IF(N121="základní",J121,0)</f>
        <v>2172</v>
      </c>
      <c r="BF121" s="86">
        <f>IF(N121="snížená",J121,0)</f>
        <v>0</v>
      </c>
      <c r="BG121" s="86">
        <f>IF(N121="zákl. přenesená",J121,0)</f>
        <v>0</v>
      </c>
      <c r="BH121" s="86">
        <f>IF(N121="sníž. přenesená",J121,0)</f>
        <v>0</v>
      </c>
      <c r="BI121" s="86">
        <f>IF(N121="nulová",J121,0)</f>
        <v>0</v>
      </c>
      <c r="BJ121" s="1" t="s">
        <v>71</v>
      </c>
      <c r="BK121" s="86">
        <f>ROUND(I121*H121,2)</f>
        <v>2172</v>
      </c>
      <c r="BL121" s="1" t="s">
        <v>82</v>
      </c>
      <c r="BM121" s="85" t="s">
        <v>154</v>
      </c>
    </row>
    <row r="122" spans="2:65" s="8" customFormat="1" x14ac:dyDescent="0.2">
      <c r="B122" s="9"/>
      <c r="D122" s="87" t="s">
        <v>85</v>
      </c>
      <c r="F122" s="88" t="s">
        <v>155</v>
      </c>
      <c r="I122" s="89"/>
      <c r="L122" s="9"/>
      <c r="M122" s="90"/>
      <c r="T122" s="91"/>
      <c r="AT122" s="1" t="s">
        <v>85</v>
      </c>
      <c r="AU122" s="1" t="s">
        <v>83</v>
      </c>
    </row>
    <row r="123" spans="2:65" s="8" customFormat="1" ht="16.5" customHeight="1" x14ac:dyDescent="0.2">
      <c r="B123" s="9"/>
      <c r="C123" s="101" t="s">
        <v>75</v>
      </c>
      <c r="D123" s="101" t="s">
        <v>106</v>
      </c>
      <c r="E123" s="102" t="s">
        <v>156</v>
      </c>
      <c r="F123" s="103" t="s">
        <v>157</v>
      </c>
      <c r="G123" s="104" t="s">
        <v>153</v>
      </c>
      <c r="H123" s="105">
        <v>12</v>
      </c>
      <c r="I123" s="106">
        <v>235</v>
      </c>
      <c r="J123" s="107">
        <f>ROUND(I123*H123,2)</f>
        <v>2820</v>
      </c>
      <c r="K123" s="103" t="s">
        <v>81</v>
      </c>
      <c r="L123" s="108"/>
      <c r="M123" s="109" t="s">
        <v>9</v>
      </c>
      <c r="N123" s="110" t="s">
        <v>32</v>
      </c>
      <c r="P123" s="83">
        <f>O123*H123</f>
        <v>0</v>
      </c>
      <c r="Q123" s="83">
        <v>3.1800000000000001E-3</v>
      </c>
      <c r="R123" s="83">
        <f>Q123*H123</f>
        <v>3.8159999999999999E-2</v>
      </c>
      <c r="S123" s="83">
        <v>0</v>
      </c>
      <c r="T123" s="84">
        <f>S123*H123</f>
        <v>0</v>
      </c>
      <c r="AR123" s="85" t="s">
        <v>110</v>
      </c>
      <c r="AT123" s="85" t="s">
        <v>106</v>
      </c>
      <c r="AU123" s="85" t="s">
        <v>83</v>
      </c>
      <c r="AY123" s="1" t="s">
        <v>73</v>
      </c>
      <c r="BE123" s="86">
        <f>IF(N123="základní",J123,0)</f>
        <v>2820</v>
      </c>
      <c r="BF123" s="86">
        <f>IF(N123="snížená",J123,0)</f>
        <v>0</v>
      </c>
      <c r="BG123" s="86">
        <f>IF(N123="zákl. přenesená",J123,0)</f>
        <v>0</v>
      </c>
      <c r="BH123" s="86">
        <f>IF(N123="sníž. přenesená",J123,0)</f>
        <v>0</v>
      </c>
      <c r="BI123" s="86">
        <f>IF(N123="nulová",J123,0)</f>
        <v>0</v>
      </c>
      <c r="BJ123" s="1" t="s">
        <v>71</v>
      </c>
      <c r="BK123" s="86">
        <f>ROUND(I123*H123,2)</f>
        <v>2820</v>
      </c>
      <c r="BL123" s="1" t="s">
        <v>82</v>
      </c>
      <c r="BM123" s="85" t="s">
        <v>158</v>
      </c>
    </row>
    <row r="124" spans="2:65" s="8" customFormat="1" ht="24.2" customHeight="1" x14ac:dyDescent="0.2">
      <c r="B124" s="9"/>
      <c r="C124" s="74" t="s">
        <v>159</v>
      </c>
      <c r="D124" s="74" t="s">
        <v>77</v>
      </c>
      <c r="E124" s="75" t="s">
        <v>160</v>
      </c>
      <c r="F124" s="76" t="s">
        <v>161</v>
      </c>
      <c r="G124" s="77" t="s">
        <v>162</v>
      </c>
      <c r="H124" s="78">
        <v>8</v>
      </c>
      <c r="I124" s="79">
        <v>377</v>
      </c>
      <c r="J124" s="80">
        <f>ROUND(I124*H124,2)</f>
        <v>3016</v>
      </c>
      <c r="K124" s="76" t="s">
        <v>81</v>
      </c>
      <c r="L124" s="9"/>
      <c r="M124" s="81" t="s">
        <v>9</v>
      </c>
      <c r="N124" s="82" t="s">
        <v>32</v>
      </c>
      <c r="P124" s="83">
        <f>O124*H124</f>
        <v>0</v>
      </c>
      <c r="Q124" s="83">
        <v>0</v>
      </c>
      <c r="R124" s="83">
        <f>Q124*H124</f>
        <v>0</v>
      </c>
      <c r="S124" s="83">
        <v>0</v>
      </c>
      <c r="T124" s="84">
        <f>S124*H124</f>
        <v>0</v>
      </c>
      <c r="AR124" s="85" t="s">
        <v>82</v>
      </c>
      <c r="AT124" s="85" t="s">
        <v>77</v>
      </c>
      <c r="AU124" s="85" t="s">
        <v>83</v>
      </c>
      <c r="AY124" s="1" t="s">
        <v>73</v>
      </c>
      <c r="BE124" s="86">
        <f>IF(N124="základní",J124,0)</f>
        <v>3016</v>
      </c>
      <c r="BF124" s="86">
        <f>IF(N124="snížená",J124,0)</f>
        <v>0</v>
      </c>
      <c r="BG124" s="86">
        <f>IF(N124="zákl. přenesená",J124,0)</f>
        <v>0</v>
      </c>
      <c r="BH124" s="86">
        <f>IF(N124="sníž. přenesená",J124,0)</f>
        <v>0</v>
      </c>
      <c r="BI124" s="86">
        <f>IF(N124="nulová",J124,0)</f>
        <v>0</v>
      </c>
      <c r="BJ124" s="1" t="s">
        <v>71</v>
      </c>
      <c r="BK124" s="86">
        <f>ROUND(I124*H124,2)</f>
        <v>3016</v>
      </c>
      <c r="BL124" s="1" t="s">
        <v>82</v>
      </c>
      <c r="BM124" s="85" t="s">
        <v>163</v>
      </c>
    </row>
    <row r="125" spans="2:65" s="8" customFormat="1" x14ac:dyDescent="0.2">
      <c r="B125" s="9"/>
      <c r="D125" s="87" t="s">
        <v>85</v>
      </c>
      <c r="F125" s="88" t="s">
        <v>164</v>
      </c>
      <c r="I125" s="89"/>
      <c r="L125" s="9"/>
      <c r="M125" s="90"/>
      <c r="T125" s="91"/>
      <c r="AT125" s="1" t="s">
        <v>85</v>
      </c>
      <c r="AU125" s="1" t="s">
        <v>83</v>
      </c>
    </row>
    <row r="126" spans="2:65" s="8" customFormat="1" ht="16.5" customHeight="1" x14ac:dyDescent="0.2">
      <c r="B126" s="9"/>
      <c r="C126" s="101" t="s">
        <v>165</v>
      </c>
      <c r="D126" s="101" t="s">
        <v>106</v>
      </c>
      <c r="E126" s="102" t="s">
        <v>166</v>
      </c>
      <c r="F126" s="103" t="s">
        <v>167</v>
      </c>
      <c r="G126" s="104" t="s">
        <v>162</v>
      </c>
      <c r="H126" s="105">
        <v>2</v>
      </c>
      <c r="I126" s="106">
        <v>278</v>
      </c>
      <c r="J126" s="107">
        <f>ROUND(I126*H126,2)</f>
        <v>556</v>
      </c>
      <c r="K126" s="103" t="s">
        <v>81</v>
      </c>
      <c r="L126" s="108"/>
      <c r="M126" s="109" t="s">
        <v>9</v>
      </c>
      <c r="N126" s="110" t="s">
        <v>32</v>
      </c>
      <c r="P126" s="83">
        <f>O126*H126</f>
        <v>0</v>
      </c>
      <c r="Q126" s="83">
        <v>7.2000000000000005E-4</v>
      </c>
      <c r="R126" s="83">
        <f>Q126*H126</f>
        <v>1.4400000000000001E-3</v>
      </c>
      <c r="S126" s="83">
        <v>0</v>
      </c>
      <c r="T126" s="84">
        <f>S126*H126</f>
        <v>0</v>
      </c>
      <c r="AR126" s="85" t="s">
        <v>110</v>
      </c>
      <c r="AT126" s="85" t="s">
        <v>106</v>
      </c>
      <c r="AU126" s="85" t="s">
        <v>83</v>
      </c>
      <c r="AY126" s="1" t="s">
        <v>73</v>
      </c>
      <c r="BE126" s="86">
        <f>IF(N126="základní",J126,0)</f>
        <v>556</v>
      </c>
      <c r="BF126" s="86">
        <f>IF(N126="snížená",J126,0)</f>
        <v>0</v>
      </c>
      <c r="BG126" s="86">
        <f>IF(N126="zákl. přenesená",J126,0)</f>
        <v>0</v>
      </c>
      <c r="BH126" s="86">
        <f>IF(N126="sníž. přenesená",J126,0)</f>
        <v>0</v>
      </c>
      <c r="BI126" s="86">
        <f>IF(N126="nulová",J126,0)</f>
        <v>0</v>
      </c>
      <c r="BJ126" s="1" t="s">
        <v>71</v>
      </c>
      <c r="BK126" s="86">
        <f>ROUND(I126*H126,2)</f>
        <v>556</v>
      </c>
      <c r="BL126" s="1" t="s">
        <v>82</v>
      </c>
      <c r="BM126" s="85" t="s">
        <v>168</v>
      </c>
    </row>
    <row r="127" spans="2:65" s="8" customFormat="1" ht="16.5" customHeight="1" x14ac:dyDescent="0.2">
      <c r="B127" s="9"/>
      <c r="C127" s="101" t="s">
        <v>169</v>
      </c>
      <c r="D127" s="101" t="s">
        <v>106</v>
      </c>
      <c r="E127" s="102" t="s">
        <v>170</v>
      </c>
      <c r="F127" s="103" t="s">
        <v>171</v>
      </c>
      <c r="G127" s="104" t="s">
        <v>162</v>
      </c>
      <c r="H127" s="105">
        <v>2</v>
      </c>
      <c r="I127" s="106">
        <v>638</v>
      </c>
      <c r="J127" s="107">
        <f>ROUND(I127*H127,2)</f>
        <v>1276</v>
      </c>
      <c r="K127" s="103" t="s">
        <v>9</v>
      </c>
      <c r="L127" s="108"/>
      <c r="M127" s="109" t="s">
        <v>9</v>
      </c>
      <c r="N127" s="110" t="s">
        <v>32</v>
      </c>
      <c r="P127" s="83">
        <f>O127*H127</f>
        <v>0</v>
      </c>
      <c r="Q127" s="83">
        <v>0</v>
      </c>
      <c r="R127" s="83">
        <f>Q127*H127</f>
        <v>0</v>
      </c>
      <c r="S127" s="83">
        <v>0</v>
      </c>
      <c r="T127" s="84">
        <f>S127*H127</f>
        <v>0</v>
      </c>
      <c r="AR127" s="85" t="s">
        <v>110</v>
      </c>
      <c r="AT127" s="85" t="s">
        <v>106</v>
      </c>
      <c r="AU127" s="85" t="s">
        <v>83</v>
      </c>
      <c r="AY127" s="1" t="s">
        <v>73</v>
      </c>
      <c r="BE127" s="86">
        <f>IF(N127="základní",J127,0)</f>
        <v>1276</v>
      </c>
      <c r="BF127" s="86">
        <f>IF(N127="snížená",J127,0)</f>
        <v>0</v>
      </c>
      <c r="BG127" s="86">
        <f>IF(N127="zákl. přenesená",J127,0)</f>
        <v>0</v>
      </c>
      <c r="BH127" s="86">
        <f>IF(N127="sníž. přenesená",J127,0)</f>
        <v>0</v>
      </c>
      <c r="BI127" s="86">
        <f>IF(N127="nulová",J127,0)</f>
        <v>0</v>
      </c>
      <c r="BJ127" s="1" t="s">
        <v>71</v>
      </c>
      <c r="BK127" s="86">
        <f>ROUND(I127*H127,2)</f>
        <v>1276</v>
      </c>
      <c r="BL127" s="1" t="s">
        <v>82</v>
      </c>
      <c r="BM127" s="85" t="s">
        <v>172</v>
      </c>
    </row>
    <row r="128" spans="2:65" s="8" customFormat="1" ht="16.5" customHeight="1" x14ac:dyDescent="0.2">
      <c r="B128" s="9"/>
      <c r="C128" s="101" t="s">
        <v>173</v>
      </c>
      <c r="D128" s="101" t="s">
        <v>106</v>
      </c>
      <c r="E128" s="102" t="s">
        <v>174</v>
      </c>
      <c r="F128" s="103" t="s">
        <v>175</v>
      </c>
      <c r="G128" s="104" t="s">
        <v>162</v>
      </c>
      <c r="H128" s="105">
        <v>2</v>
      </c>
      <c r="I128" s="106">
        <v>5502</v>
      </c>
      <c r="J128" s="107">
        <f>ROUND(I128*H128,2)</f>
        <v>11004</v>
      </c>
      <c r="K128" s="103" t="s">
        <v>81</v>
      </c>
      <c r="L128" s="108"/>
      <c r="M128" s="109" t="s">
        <v>9</v>
      </c>
      <c r="N128" s="110" t="s">
        <v>32</v>
      </c>
      <c r="P128" s="83">
        <f>O128*H128</f>
        <v>0</v>
      </c>
      <c r="Q128" s="83">
        <v>6.0299999999999998E-3</v>
      </c>
      <c r="R128" s="83">
        <f>Q128*H128</f>
        <v>1.206E-2</v>
      </c>
      <c r="S128" s="83">
        <v>0</v>
      </c>
      <c r="T128" s="84">
        <f>S128*H128</f>
        <v>0</v>
      </c>
      <c r="AR128" s="85" t="s">
        <v>110</v>
      </c>
      <c r="AT128" s="85" t="s">
        <v>106</v>
      </c>
      <c r="AU128" s="85" t="s">
        <v>83</v>
      </c>
      <c r="AY128" s="1" t="s">
        <v>73</v>
      </c>
      <c r="BE128" s="86">
        <f>IF(N128="základní",J128,0)</f>
        <v>11004</v>
      </c>
      <c r="BF128" s="86">
        <f>IF(N128="snížená",J128,0)</f>
        <v>0</v>
      </c>
      <c r="BG128" s="86">
        <f>IF(N128="zákl. přenesená",J128,0)</f>
        <v>0</v>
      </c>
      <c r="BH128" s="86">
        <f>IF(N128="sníž. přenesená",J128,0)</f>
        <v>0</v>
      </c>
      <c r="BI128" s="86">
        <f>IF(N128="nulová",J128,0)</f>
        <v>0</v>
      </c>
      <c r="BJ128" s="1" t="s">
        <v>71</v>
      </c>
      <c r="BK128" s="86">
        <f>ROUND(I128*H128,2)</f>
        <v>11004</v>
      </c>
      <c r="BL128" s="1" t="s">
        <v>82</v>
      </c>
      <c r="BM128" s="85" t="s">
        <v>176</v>
      </c>
    </row>
    <row r="129" spans="2:65" s="8" customFormat="1" ht="16.5" customHeight="1" x14ac:dyDescent="0.2">
      <c r="B129" s="9"/>
      <c r="C129" s="101" t="s">
        <v>177</v>
      </c>
      <c r="D129" s="101" t="s">
        <v>106</v>
      </c>
      <c r="E129" s="102" t="s">
        <v>178</v>
      </c>
      <c r="F129" s="103" t="s">
        <v>179</v>
      </c>
      <c r="G129" s="104" t="s">
        <v>162</v>
      </c>
      <c r="H129" s="105">
        <v>2</v>
      </c>
      <c r="I129" s="106"/>
      <c r="J129" s="107">
        <f>ROUND(I129*H129,2)</f>
        <v>0</v>
      </c>
      <c r="K129" s="103" t="s">
        <v>81</v>
      </c>
      <c r="L129" s="108"/>
      <c r="M129" s="109" t="s">
        <v>9</v>
      </c>
      <c r="N129" s="110" t="s">
        <v>32</v>
      </c>
      <c r="P129" s="83">
        <f>O129*H129</f>
        <v>0</v>
      </c>
      <c r="Q129" s="83">
        <v>6.4900000000000001E-3</v>
      </c>
      <c r="R129" s="83">
        <f>Q129*H129</f>
        <v>1.298E-2</v>
      </c>
      <c r="S129" s="83">
        <v>0</v>
      </c>
      <c r="T129" s="84">
        <f>S129*H129</f>
        <v>0</v>
      </c>
      <c r="AR129" s="85" t="s">
        <v>110</v>
      </c>
      <c r="AT129" s="85" t="s">
        <v>106</v>
      </c>
      <c r="AU129" s="85" t="s">
        <v>83</v>
      </c>
      <c r="AY129" s="1" t="s">
        <v>73</v>
      </c>
      <c r="BE129" s="86">
        <f>IF(N129="základní",J129,0)</f>
        <v>0</v>
      </c>
      <c r="BF129" s="86">
        <f>IF(N129="snížená",J129,0)</f>
        <v>0</v>
      </c>
      <c r="BG129" s="86">
        <f>IF(N129="zákl. přenesená",J129,0)</f>
        <v>0</v>
      </c>
      <c r="BH129" s="86">
        <f>IF(N129="sníž. přenesená",J129,0)</f>
        <v>0</v>
      </c>
      <c r="BI129" s="86">
        <f>IF(N129="nulová",J129,0)</f>
        <v>0</v>
      </c>
      <c r="BJ129" s="1" t="s">
        <v>71</v>
      </c>
      <c r="BK129" s="86">
        <f>ROUND(I129*H129,2)</f>
        <v>0</v>
      </c>
      <c r="BL129" s="1" t="s">
        <v>82</v>
      </c>
      <c r="BM129" s="85" t="s">
        <v>180</v>
      </c>
    </row>
    <row r="130" spans="2:65" s="8" customFormat="1" ht="16.5" customHeight="1" x14ac:dyDescent="0.2">
      <c r="B130" s="9"/>
      <c r="C130" s="74" t="s">
        <v>181</v>
      </c>
      <c r="D130" s="74" t="s">
        <v>77</v>
      </c>
      <c r="E130" s="75" t="s">
        <v>182</v>
      </c>
      <c r="F130" s="76" t="s">
        <v>183</v>
      </c>
      <c r="G130" s="77" t="s">
        <v>153</v>
      </c>
      <c r="H130" s="78">
        <v>12</v>
      </c>
      <c r="I130" s="79">
        <v>361</v>
      </c>
      <c r="J130" s="80">
        <f>ROUND(I130*H130,2)</f>
        <v>4332</v>
      </c>
      <c r="K130" s="76" t="s">
        <v>81</v>
      </c>
      <c r="L130" s="9"/>
      <c r="M130" s="81" t="s">
        <v>9</v>
      </c>
      <c r="N130" s="82" t="s">
        <v>32</v>
      </c>
      <c r="P130" s="83">
        <f>O130*H130</f>
        <v>0</v>
      </c>
      <c r="Q130" s="83">
        <v>5.5000000000000003E-7</v>
      </c>
      <c r="R130" s="83">
        <f>Q130*H130</f>
        <v>6.6000000000000003E-6</v>
      </c>
      <c r="S130" s="83">
        <v>0</v>
      </c>
      <c r="T130" s="84">
        <f>S130*H130</f>
        <v>0</v>
      </c>
      <c r="AR130" s="85" t="s">
        <v>82</v>
      </c>
      <c r="AT130" s="85" t="s">
        <v>77</v>
      </c>
      <c r="AU130" s="85" t="s">
        <v>83</v>
      </c>
      <c r="AY130" s="1" t="s">
        <v>73</v>
      </c>
      <c r="BE130" s="86">
        <f>IF(N130="základní",J130,0)</f>
        <v>4332</v>
      </c>
      <c r="BF130" s="86">
        <f>IF(N130="snížená",J130,0)</f>
        <v>0</v>
      </c>
      <c r="BG130" s="86">
        <f>IF(N130="zákl. přenesená",J130,0)</f>
        <v>0</v>
      </c>
      <c r="BH130" s="86">
        <f>IF(N130="sníž. přenesená",J130,0)</f>
        <v>0</v>
      </c>
      <c r="BI130" s="86">
        <f>IF(N130="nulová",J130,0)</f>
        <v>0</v>
      </c>
      <c r="BJ130" s="1" t="s">
        <v>71</v>
      </c>
      <c r="BK130" s="86">
        <f>ROUND(I130*H130,2)</f>
        <v>4332</v>
      </c>
      <c r="BL130" s="1" t="s">
        <v>82</v>
      </c>
      <c r="BM130" s="85" t="s">
        <v>184</v>
      </c>
    </row>
    <row r="131" spans="2:65" s="8" customFormat="1" x14ac:dyDescent="0.2">
      <c r="B131" s="9"/>
      <c r="D131" s="87" t="s">
        <v>85</v>
      </c>
      <c r="F131" s="88" t="s">
        <v>185</v>
      </c>
      <c r="I131" s="89"/>
      <c r="L131" s="9"/>
      <c r="M131" s="90"/>
      <c r="T131" s="91"/>
      <c r="AT131" s="1" t="s">
        <v>85</v>
      </c>
      <c r="AU131" s="1" t="s">
        <v>83</v>
      </c>
    </row>
    <row r="132" spans="2:65" s="8" customFormat="1" ht="16.5" customHeight="1" x14ac:dyDescent="0.2">
      <c r="B132" s="9"/>
      <c r="C132" s="74" t="s">
        <v>186</v>
      </c>
      <c r="D132" s="74" t="s">
        <v>77</v>
      </c>
      <c r="E132" s="75" t="s">
        <v>187</v>
      </c>
      <c r="F132" s="76" t="s">
        <v>188</v>
      </c>
      <c r="G132" s="77" t="s">
        <v>162</v>
      </c>
      <c r="H132" s="78">
        <v>1</v>
      </c>
      <c r="I132" s="79">
        <v>11420</v>
      </c>
      <c r="J132" s="80">
        <f>ROUND(I132*H132,2)</f>
        <v>11420</v>
      </c>
      <c r="K132" s="76" t="s">
        <v>9</v>
      </c>
      <c r="L132" s="9"/>
      <c r="M132" s="81" t="s">
        <v>9</v>
      </c>
      <c r="N132" s="82" t="s">
        <v>32</v>
      </c>
      <c r="P132" s="83">
        <f>O132*H132</f>
        <v>0</v>
      </c>
      <c r="Q132" s="83">
        <v>0</v>
      </c>
      <c r="R132" s="83">
        <f>Q132*H132</f>
        <v>0</v>
      </c>
      <c r="S132" s="83">
        <v>0</v>
      </c>
      <c r="T132" s="84">
        <f>S132*H132</f>
        <v>0</v>
      </c>
      <c r="AR132" s="85" t="s">
        <v>82</v>
      </c>
      <c r="AT132" s="85" t="s">
        <v>77</v>
      </c>
      <c r="AU132" s="85" t="s">
        <v>83</v>
      </c>
      <c r="AY132" s="1" t="s">
        <v>73</v>
      </c>
      <c r="BE132" s="86">
        <f>IF(N132="základní",J132,0)</f>
        <v>11420</v>
      </c>
      <c r="BF132" s="86">
        <f>IF(N132="snížená",J132,0)</f>
        <v>0</v>
      </c>
      <c r="BG132" s="86">
        <f>IF(N132="zákl. přenesená",J132,0)</f>
        <v>0</v>
      </c>
      <c r="BH132" s="86">
        <f>IF(N132="sníž. přenesená",J132,0)</f>
        <v>0</v>
      </c>
      <c r="BI132" s="86">
        <f>IF(N132="nulová",J132,0)</f>
        <v>0</v>
      </c>
      <c r="BJ132" s="1" t="s">
        <v>71</v>
      </c>
      <c r="BK132" s="86">
        <f>ROUND(I132*H132,2)</f>
        <v>11420</v>
      </c>
      <c r="BL132" s="1" t="s">
        <v>82</v>
      </c>
      <c r="BM132" s="85" t="s">
        <v>189</v>
      </c>
    </row>
    <row r="133" spans="2:65" s="8" customFormat="1" ht="16.5" customHeight="1" x14ac:dyDescent="0.2">
      <c r="B133" s="9"/>
      <c r="C133" s="74" t="s">
        <v>190</v>
      </c>
      <c r="D133" s="74" t="s">
        <v>77</v>
      </c>
      <c r="E133" s="75" t="s">
        <v>191</v>
      </c>
      <c r="F133" s="76" t="s">
        <v>192</v>
      </c>
      <c r="G133" s="77" t="s">
        <v>162</v>
      </c>
      <c r="H133" s="78">
        <v>2</v>
      </c>
      <c r="I133" s="79">
        <v>4625</v>
      </c>
      <c r="J133" s="80">
        <f>ROUND(I133*H133,2)</f>
        <v>9250</v>
      </c>
      <c r="K133" s="76" t="s">
        <v>81</v>
      </c>
      <c r="L133" s="9"/>
      <c r="M133" s="81" t="s">
        <v>9</v>
      </c>
      <c r="N133" s="82" t="s">
        <v>32</v>
      </c>
      <c r="P133" s="83">
        <f>O133*H133</f>
        <v>0</v>
      </c>
      <c r="Q133" s="83">
        <v>0.45937290600000003</v>
      </c>
      <c r="R133" s="83">
        <f>Q133*H133</f>
        <v>0.91874581200000005</v>
      </c>
      <c r="S133" s="83">
        <v>0</v>
      </c>
      <c r="T133" s="84">
        <f>S133*H133</f>
        <v>0</v>
      </c>
      <c r="AR133" s="85" t="s">
        <v>82</v>
      </c>
      <c r="AT133" s="85" t="s">
        <v>77</v>
      </c>
      <c r="AU133" s="85" t="s">
        <v>83</v>
      </c>
      <c r="AY133" s="1" t="s">
        <v>73</v>
      </c>
      <c r="BE133" s="86">
        <f>IF(N133="základní",J133,0)</f>
        <v>9250</v>
      </c>
      <c r="BF133" s="86">
        <f>IF(N133="snížená",J133,0)</f>
        <v>0</v>
      </c>
      <c r="BG133" s="86">
        <f>IF(N133="zákl. přenesená",J133,0)</f>
        <v>0</v>
      </c>
      <c r="BH133" s="86">
        <f>IF(N133="sníž. přenesená",J133,0)</f>
        <v>0</v>
      </c>
      <c r="BI133" s="86">
        <f>IF(N133="nulová",J133,0)</f>
        <v>0</v>
      </c>
      <c r="BJ133" s="1" t="s">
        <v>71</v>
      </c>
      <c r="BK133" s="86">
        <f>ROUND(I133*H133,2)</f>
        <v>9250</v>
      </c>
      <c r="BL133" s="1" t="s">
        <v>82</v>
      </c>
      <c r="BM133" s="85" t="s">
        <v>193</v>
      </c>
    </row>
    <row r="134" spans="2:65" s="8" customFormat="1" x14ac:dyDescent="0.2">
      <c r="B134" s="9"/>
      <c r="D134" s="87" t="s">
        <v>85</v>
      </c>
      <c r="F134" s="88" t="s">
        <v>194</v>
      </c>
      <c r="I134" s="89"/>
      <c r="L134" s="9"/>
      <c r="M134" s="90"/>
      <c r="T134" s="91"/>
      <c r="AT134" s="1" t="s">
        <v>85</v>
      </c>
      <c r="AU134" s="1" t="s">
        <v>83</v>
      </c>
    </row>
    <row r="135" spans="2:65" s="8" customFormat="1" ht="16.5" customHeight="1" x14ac:dyDescent="0.2">
      <c r="B135" s="9"/>
      <c r="C135" s="74" t="s">
        <v>195</v>
      </c>
      <c r="D135" s="74" t="s">
        <v>77</v>
      </c>
      <c r="E135" s="75" t="s">
        <v>196</v>
      </c>
      <c r="F135" s="76" t="s">
        <v>197</v>
      </c>
      <c r="G135" s="77" t="s">
        <v>153</v>
      </c>
      <c r="H135" s="78">
        <v>12</v>
      </c>
      <c r="I135" s="79">
        <v>23.2</v>
      </c>
      <c r="J135" s="80">
        <f>ROUND(I135*H135,2)</f>
        <v>278.39999999999998</v>
      </c>
      <c r="K135" s="76" t="s">
        <v>198</v>
      </c>
      <c r="L135" s="9"/>
      <c r="M135" s="81" t="s">
        <v>9</v>
      </c>
      <c r="N135" s="82" t="s">
        <v>32</v>
      </c>
      <c r="P135" s="83">
        <f>O135*H135</f>
        <v>0</v>
      </c>
      <c r="Q135" s="83">
        <v>0</v>
      </c>
      <c r="R135" s="83">
        <f>Q135*H135</f>
        <v>0</v>
      </c>
      <c r="S135" s="83">
        <v>0</v>
      </c>
      <c r="T135" s="84">
        <f>S135*H135</f>
        <v>0</v>
      </c>
      <c r="AR135" s="85" t="s">
        <v>82</v>
      </c>
      <c r="AT135" s="85" t="s">
        <v>77</v>
      </c>
      <c r="AU135" s="85" t="s">
        <v>83</v>
      </c>
      <c r="AY135" s="1" t="s">
        <v>73</v>
      </c>
      <c r="BE135" s="86">
        <f>IF(N135="základní",J135,0)</f>
        <v>278.39999999999998</v>
      </c>
      <c r="BF135" s="86">
        <f>IF(N135="snížená",J135,0)</f>
        <v>0</v>
      </c>
      <c r="BG135" s="86">
        <f>IF(N135="zákl. přenesená",J135,0)</f>
        <v>0</v>
      </c>
      <c r="BH135" s="86">
        <f>IF(N135="sníž. přenesená",J135,0)</f>
        <v>0</v>
      </c>
      <c r="BI135" s="86">
        <f>IF(N135="nulová",J135,0)</f>
        <v>0</v>
      </c>
      <c r="BJ135" s="1" t="s">
        <v>71</v>
      </c>
      <c r="BK135" s="86">
        <f>ROUND(I135*H135,2)</f>
        <v>278.39999999999998</v>
      </c>
      <c r="BL135" s="1" t="s">
        <v>82</v>
      </c>
      <c r="BM135" s="85" t="s">
        <v>199</v>
      </c>
    </row>
    <row r="136" spans="2:65" s="8" customFormat="1" x14ac:dyDescent="0.2">
      <c r="B136" s="9"/>
      <c r="D136" s="87" t="s">
        <v>85</v>
      </c>
      <c r="F136" s="88" t="s">
        <v>200</v>
      </c>
      <c r="I136" s="89"/>
      <c r="L136" s="9"/>
      <c r="M136" s="90"/>
      <c r="T136" s="91"/>
      <c r="AT136" s="1" t="s">
        <v>85</v>
      </c>
      <c r="AU136" s="1" t="s">
        <v>83</v>
      </c>
    </row>
    <row r="137" spans="2:65" s="8" customFormat="1" ht="16.5" customHeight="1" x14ac:dyDescent="0.2">
      <c r="B137" s="9"/>
      <c r="C137" s="74" t="s">
        <v>201</v>
      </c>
      <c r="D137" s="74" t="s">
        <v>77</v>
      </c>
      <c r="E137" s="75" t="s">
        <v>202</v>
      </c>
      <c r="F137" s="76" t="s">
        <v>203</v>
      </c>
      <c r="G137" s="77" t="s">
        <v>162</v>
      </c>
      <c r="H137" s="78">
        <v>1</v>
      </c>
      <c r="I137" s="79">
        <v>5620</v>
      </c>
      <c r="J137" s="80">
        <f>ROUND(I137*H137,2)</f>
        <v>5620</v>
      </c>
      <c r="K137" s="76" t="s">
        <v>9</v>
      </c>
      <c r="L137" s="9"/>
      <c r="M137" s="81" t="s">
        <v>9</v>
      </c>
      <c r="N137" s="82" t="s">
        <v>32</v>
      </c>
      <c r="P137" s="83">
        <f>O137*H137</f>
        <v>0</v>
      </c>
      <c r="Q137" s="83">
        <v>0</v>
      </c>
      <c r="R137" s="83">
        <f>Q137*H137</f>
        <v>0</v>
      </c>
      <c r="S137" s="83">
        <v>0</v>
      </c>
      <c r="T137" s="84">
        <f>S137*H137</f>
        <v>0</v>
      </c>
      <c r="AR137" s="85" t="s">
        <v>82</v>
      </c>
      <c r="AT137" s="85" t="s">
        <v>77</v>
      </c>
      <c r="AU137" s="85" t="s">
        <v>83</v>
      </c>
      <c r="AY137" s="1" t="s">
        <v>73</v>
      </c>
      <c r="BE137" s="86">
        <f>IF(N137="základní",J137,0)</f>
        <v>5620</v>
      </c>
      <c r="BF137" s="86">
        <f>IF(N137="snížená",J137,0)</f>
        <v>0</v>
      </c>
      <c r="BG137" s="86">
        <f>IF(N137="zákl. přenesená",J137,0)</f>
        <v>0</v>
      </c>
      <c r="BH137" s="86">
        <f>IF(N137="sníž. přenesená",J137,0)</f>
        <v>0</v>
      </c>
      <c r="BI137" s="86">
        <f>IF(N137="nulová",J137,0)</f>
        <v>0</v>
      </c>
      <c r="BJ137" s="1" t="s">
        <v>71</v>
      </c>
      <c r="BK137" s="86">
        <f>ROUND(I137*H137,2)</f>
        <v>5620</v>
      </c>
      <c r="BL137" s="1" t="s">
        <v>82</v>
      </c>
      <c r="BM137" s="85" t="s">
        <v>204</v>
      </c>
    </row>
    <row r="138" spans="2:65" s="8" customFormat="1" ht="16.5" customHeight="1" x14ac:dyDescent="0.2">
      <c r="B138" s="9"/>
      <c r="C138" s="74" t="s">
        <v>205</v>
      </c>
      <c r="D138" s="74" t="s">
        <v>77</v>
      </c>
      <c r="E138" s="75" t="s">
        <v>206</v>
      </c>
      <c r="F138" s="76" t="s">
        <v>207</v>
      </c>
      <c r="G138" s="77" t="s">
        <v>153</v>
      </c>
      <c r="H138" s="78">
        <v>24</v>
      </c>
      <c r="I138" s="79">
        <v>47</v>
      </c>
      <c r="J138" s="80">
        <f>ROUND(I138*H138,2)</f>
        <v>1128</v>
      </c>
      <c r="K138" s="76" t="s">
        <v>81</v>
      </c>
      <c r="L138" s="9"/>
      <c r="M138" s="81" t="s">
        <v>9</v>
      </c>
      <c r="N138" s="82" t="s">
        <v>32</v>
      </c>
      <c r="P138" s="83">
        <f>O138*H138</f>
        <v>0</v>
      </c>
      <c r="Q138" s="83">
        <v>1.9236000000000001E-4</v>
      </c>
      <c r="R138" s="83">
        <f>Q138*H138</f>
        <v>4.61664E-3</v>
      </c>
      <c r="S138" s="83">
        <v>0</v>
      </c>
      <c r="T138" s="84">
        <f>S138*H138</f>
        <v>0</v>
      </c>
      <c r="AR138" s="85" t="s">
        <v>82</v>
      </c>
      <c r="AT138" s="85" t="s">
        <v>77</v>
      </c>
      <c r="AU138" s="85" t="s">
        <v>83</v>
      </c>
      <c r="AY138" s="1" t="s">
        <v>73</v>
      </c>
      <c r="BE138" s="86">
        <f>IF(N138="základní",J138,0)</f>
        <v>1128</v>
      </c>
      <c r="BF138" s="86">
        <f>IF(N138="snížená",J138,0)</f>
        <v>0</v>
      </c>
      <c r="BG138" s="86">
        <f>IF(N138="zákl. přenesená",J138,0)</f>
        <v>0</v>
      </c>
      <c r="BH138" s="86">
        <f>IF(N138="sníž. přenesená",J138,0)</f>
        <v>0</v>
      </c>
      <c r="BI138" s="86">
        <f>IF(N138="nulová",J138,0)</f>
        <v>0</v>
      </c>
      <c r="BJ138" s="1" t="s">
        <v>71</v>
      </c>
      <c r="BK138" s="86">
        <f>ROUND(I138*H138,2)</f>
        <v>1128</v>
      </c>
      <c r="BL138" s="1" t="s">
        <v>82</v>
      </c>
      <c r="BM138" s="85" t="s">
        <v>208</v>
      </c>
    </row>
    <row r="139" spans="2:65" s="8" customFormat="1" x14ac:dyDescent="0.2">
      <c r="B139" s="9"/>
      <c r="D139" s="87" t="s">
        <v>85</v>
      </c>
      <c r="F139" s="88" t="s">
        <v>209</v>
      </c>
      <c r="I139" s="89"/>
      <c r="L139" s="9"/>
      <c r="M139" s="90"/>
      <c r="T139" s="91"/>
      <c r="AT139" s="1" t="s">
        <v>85</v>
      </c>
      <c r="AU139" s="1" t="s">
        <v>83</v>
      </c>
    </row>
    <row r="140" spans="2:65" s="92" customFormat="1" x14ac:dyDescent="0.2">
      <c r="B140" s="93"/>
      <c r="D140" s="94" t="s">
        <v>87</v>
      </c>
      <c r="E140" s="95" t="s">
        <v>9</v>
      </c>
      <c r="F140" s="96" t="s">
        <v>210</v>
      </c>
      <c r="H140" s="97">
        <v>24</v>
      </c>
      <c r="I140" s="98"/>
      <c r="L140" s="93"/>
      <c r="M140" s="99"/>
      <c r="T140" s="100"/>
      <c r="AT140" s="95" t="s">
        <v>87</v>
      </c>
      <c r="AU140" s="95" t="s">
        <v>83</v>
      </c>
      <c r="AV140" s="92" t="s">
        <v>1</v>
      </c>
      <c r="AW140" s="92" t="s">
        <v>89</v>
      </c>
      <c r="AX140" s="92" t="s">
        <v>71</v>
      </c>
      <c r="AY140" s="95" t="s">
        <v>73</v>
      </c>
    </row>
    <row r="141" spans="2:65" s="8" customFormat="1" ht="16.5" customHeight="1" x14ac:dyDescent="0.2">
      <c r="B141" s="9"/>
      <c r="C141" s="74" t="s">
        <v>211</v>
      </c>
      <c r="D141" s="74" t="s">
        <v>77</v>
      </c>
      <c r="E141" s="75" t="s">
        <v>212</v>
      </c>
      <c r="F141" s="76" t="s">
        <v>213</v>
      </c>
      <c r="G141" s="77" t="s">
        <v>162</v>
      </c>
      <c r="H141" s="78">
        <v>1</v>
      </c>
      <c r="I141" s="79">
        <v>1350</v>
      </c>
      <c r="J141" s="80">
        <f>ROUND(I141*H141,2)</f>
        <v>1350</v>
      </c>
      <c r="K141" s="76" t="s">
        <v>81</v>
      </c>
      <c r="L141" s="9"/>
      <c r="M141" s="81" t="s">
        <v>9</v>
      </c>
      <c r="N141" s="82" t="s">
        <v>32</v>
      </c>
      <c r="P141" s="83">
        <f>O141*H141</f>
        <v>0</v>
      </c>
      <c r="Q141" s="83">
        <v>0</v>
      </c>
      <c r="R141" s="83">
        <f>Q141*H141</f>
        <v>0</v>
      </c>
      <c r="S141" s="83">
        <v>0</v>
      </c>
      <c r="T141" s="84">
        <f>S141*H141</f>
        <v>0</v>
      </c>
      <c r="AR141" s="85" t="s">
        <v>214</v>
      </c>
      <c r="AT141" s="85" t="s">
        <v>77</v>
      </c>
      <c r="AU141" s="85" t="s">
        <v>83</v>
      </c>
      <c r="AY141" s="1" t="s">
        <v>73</v>
      </c>
      <c r="BE141" s="86">
        <f>IF(N141="základní",J141,0)</f>
        <v>1350</v>
      </c>
      <c r="BF141" s="86">
        <f>IF(N141="snížená",J141,0)</f>
        <v>0</v>
      </c>
      <c r="BG141" s="86">
        <f>IF(N141="zákl. přenesená",J141,0)</f>
        <v>0</v>
      </c>
      <c r="BH141" s="86">
        <f>IF(N141="sníž. přenesená",J141,0)</f>
        <v>0</v>
      </c>
      <c r="BI141" s="86">
        <f>IF(N141="nulová",J141,0)</f>
        <v>0</v>
      </c>
      <c r="BJ141" s="1" t="s">
        <v>71</v>
      </c>
      <c r="BK141" s="86">
        <f>ROUND(I141*H141,2)</f>
        <v>1350</v>
      </c>
      <c r="BL141" s="1" t="s">
        <v>214</v>
      </c>
      <c r="BM141" s="85" t="s">
        <v>215</v>
      </c>
    </row>
    <row r="142" spans="2:65" s="8" customFormat="1" x14ac:dyDescent="0.2">
      <c r="B142" s="9"/>
      <c r="D142" s="87" t="s">
        <v>85</v>
      </c>
      <c r="F142" s="88" t="s">
        <v>216</v>
      </c>
      <c r="I142" s="89"/>
      <c r="L142" s="9"/>
      <c r="M142" s="90"/>
      <c r="T142" s="91"/>
      <c r="AT142" s="1" t="s">
        <v>85</v>
      </c>
      <c r="AU142" s="1" t="s">
        <v>83</v>
      </c>
    </row>
    <row r="143" spans="2:65" s="8" customFormat="1" ht="16.5" customHeight="1" x14ac:dyDescent="0.2">
      <c r="B143" s="9"/>
      <c r="C143" s="74" t="s">
        <v>217</v>
      </c>
      <c r="D143" s="74" t="s">
        <v>77</v>
      </c>
      <c r="E143" s="75" t="s">
        <v>218</v>
      </c>
      <c r="F143" s="76" t="s">
        <v>219</v>
      </c>
      <c r="G143" s="77" t="s">
        <v>153</v>
      </c>
      <c r="H143" s="78">
        <v>12</v>
      </c>
      <c r="I143" s="79">
        <v>34</v>
      </c>
      <c r="J143" s="80">
        <f>ROUND(I143*H143,2)</f>
        <v>408</v>
      </c>
      <c r="K143" s="76" t="s">
        <v>81</v>
      </c>
      <c r="L143" s="9"/>
      <c r="M143" s="81" t="s">
        <v>9</v>
      </c>
      <c r="N143" s="82" t="s">
        <v>32</v>
      </c>
      <c r="P143" s="83">
        <f>O143*H143</f>
        <v>0</v>
      </c>
      <c r="Q143" s="83">
        <v>9.4500000000000007E-5</v>
      </c>
      <c r="R143" s="83">
        <f>Q143*H143</f>
        <v>1.134E-3</v>
      </c>
      <c r="S143" s="83">
        <v>0</v>
      </c>
      <c r="T143" s="84">
        <f>S143*H143</f>
        <v>0</v>
      </c>
      <c r="AR143" s="85" t="s">
        <v>82</v>
      </c>
      <c r="AT143" s="85" t="s">
        <v>77</v>
      </c>
      <c r="AU143" s="85" t="s">
        <v>83</v>
      </c>
      <c r="AY143" s="1" t="s">
        <v>73</v>
      </c>
      <c r="BE143" s="86">
        <f>IF(N143="základní",J143,0)</f>
        <v>408</v>
      </c>
      <c r="BF143" s="86">
        <f>IF(N143="snížená",J143,0)</f>
        <v>0</v>
      </c>
      <c r="BG143" s="86">
        <f>IF(N143="zákl. přenesená",J143,0)</f>
        <v>0</v>
      </c>
      <c r="BH143" s="86">
        <f>IF(N143="sníž. přenesená",J143,0)</f>
        <v>0</v>
      </c>
      <c r="BI143" s="86">
        <f>IF(N143="nulová",J143,0)</f>
        <v>0</v>
      </c>
      <c r="BJ143" s="1" t="s">
        <v>71</v>
      </c>
      <c r="BK143" s="86">
        <f>ROUND(I143*H143,2)</f>
        <v>408</v>
      </c>
      <c r="BL143" s="1" t="s">
        <v>82</v>
      </c>
      <c r="BM143" s="85" t="s">
        <v>220</v>
      </c>
    </row>
    <row r="144" spans="2:65" s="8" customFormat="1" x14ac:dyDescent="0.2">
      <c r="B144" s="9"/>
      <c r="D144" s="87" t="s">
        <v>85</v>
      </c>
      <c r="F144" s="88" t="s">
        <v>221</v>
      </c>
      <c r="I144" s="89"/>
      <c r="L144" s="9"/>
      <c r="M144" s="90"/>
      <c r="T144" s="91"/>
      <c r="AT144" s="1" t="s">
        <v>85</v>
      </c>
      <c r="AU144" s="1" t="s">
        <v>83</v>
      </c>
    </row>
    <row r="145" spans="2:65" s="8" customFormat="1" ht="16.5" customHeight="1" x14ac:dyDescent="0.2">
      <c r="B145" s="9"/>
      <c r="C145" s="74" t="s">
        <v>222</v>
      </c>
      <c r="D145" s="74" t="s">
        <v>77</v>
      </c>
      <c r="E145" s="75" t="s">
        <v>223</v>
      </c>
      <c r="F145" s="76" t="s">
        <v>224</v>
      </c>
      <c r="G145" s="77" t="s">
        <v>153</v>
      </c>
      <c r="H145" s="78">
        <v>14</v>
      </c>
      <c r="I145" s="79">
        <v>1599</v>
      </c>
      <c r="J145" s="80">
        <f>ROUND(I145*H145,2)</f>
        <v>22386</v>
      </c>
      <c r="K145" s="76" t="s">
        <v>9</v>
      </c>
      <c r="L145" s="9"/>
      <c r="M145" s="81" t="s">
        <v>9</v>
      </c>
      <c r="N145" s="82" t="s">
        <v>32</v>
      </c>
      <c r="P145" s="83">
        <f>O145*H145</f>
        <v>0</v>
      </c>
      <c r="Q145" s="83">
        <v>0</v>
      </c>
      <c r="R145" s="83">
        <f>Q145*H145</f>
        <v>0</v>
      </c>
      <c r="S145" s="83">
        <v>0</v>
      </c>
      <c r="T145" s="84">
        <f>S145*H145</f>
        <v>0</v>
      </c>
      <c r="AR145" s="85" t="s">
        <v>82</v>
      </c>
      <c r="AT145" s="85" t="s">
        <v>77</v>
      </c>
      <c r="AU145" s="85" t="s">
        <v>83</v>
      </c>
      <c r="AY145" s="1" t="s">
        <v>73</v>
      </c>
      <c r="BE145" s="86">
        <f>IF(N145="základní",J145,0)</f>
        <v>22386</v>
      </c>
      <c r="BF145" s="86">
        <f>IF(N145="snížená",J145,0)</f>
        <v>0</v>
      </c>
      <c r="BG145" s="86">
        <f>IF(N145="zákl. přenesená",J145,0)</f>
        <v>0</v>
      </c>
      <c r="BH145" s="86">
        <f>IF(N145="sníž. přenesená",J145,0)</f>
        <v>0</v>
      </c>
      <c r="BI145" s="86">
        <f>IF(N145="nulová",J145,0)</f>
        <v>0</v>
      </c>
      <c r="BJ145" s="1" t="s">
        <v>71</v>
      </c>
      <c r="BK145" s="86">
        <f>ROUND(I145*H145,2)</f>
        <v>22386</v>
      </c>
      <c r="BL145" s="1" t="s">
        <v>82</v>
      </c>
      <c r="BM145" s="85" t="s">
        <v>225</v>
      </c>
    </row>
    <row r="146" spans="2:65" s="8" customFormat="1" ht="19.5" x14ac:dyDescent="0.2">
      <c r="B146" s="9"/>
      <c r="D146" s="94" t="s">
        <v>147</v>
      </c>
      <c r="F146" s="111" t="s">
        <v>226</v>
      </c>
      <c r="I146" s="89"/>
      <c r="L146" s="9"/>
      <c r="M146" s="90"/>
      <c r="T146" s="91"/>
      <c r="AT146" s="1" t="s">
        <v>147</v>
      </c>
      <c r="AU146" s="1" t="s">
        <v>83</v>
      </c>
    </row>
    <row r="147" spans="2:65" s="61" customFormat="1" ht="22.9" customHeight="1" x14ac:dyDescent="0.2">
      <c r="B147" s="62"/>
      <c r="D147" s="63" t="s">
        <v>68</v>
      </c>
      <c r="E147" s="72" t="s">
        <v>128</v>
      </c>
      <c r="F147" s="72" t="s">
        <v>227</v>
      </c>
      <c r="I147" s="65"/>
      <c r="J147" s="73">
        <f>BK147</f>
        <v>6194.53</v>
      </c>
      <c r="L147" s="62"/>
      <c r="M147" s="67"/>
      <c r="P147" s="68">
        <f>P148</f>
        <v>0</v>
      </c>
      <c r="R147" s="68">
        <f>R148</f>
        <v>0</v>
      </c>
      <c r="T147" s="69">
        <f>T148</f>
        <v>0</v>
      </c>
      <c r="AR147" s="63" t="s">
        <v>71</v>
      </c>
      <c r="AT147" s="70" t="s">
        <v>68</v>
      </c>
      <c r="AU147" s="70" t="s">
        <v>71</v>
      </c>
      <c r="AY147" s="63" t="s">
        <v>73</v>
      </c>
      <c r="BK147" s="71">
        <f>BK148</f>
        <v>6194.53</v>
      </c>
    </row>
    <row r="148" spans="2:65" s="61" customFormat="1" ht="20.85" customHeight="1" x14ac:dyDescent="0.2">
      <c r="B148" s="62"/>
      <c r="D148" s="63" t="s">
        <v>68</v>
      </c>
      <c r="E148" s="72" t="s">
        <v>228</v>
      </c>
      <c r="F148" s="72" t="s">
        <v>229</v>
      </c>
      <c r="I148" s="65"/>
      <c r="J148" s="73">
        <f>BK148</f>
        <v>6194.53</v>
      </c>
      <c r="L148" s="62"/>
      <c r="M148" s="67"/>
      <c r="P148" s="68">
        <f>SUM(P149:P150)</f>
        <v>0</v>
      </c>
      <c r="R148" s="68">
        <f>SUM(R149:R150)</f>
        <v>0</v>
      </c>
      <c r="T148" s="69">
        <f>SUM(T149:T150)</f>
        <v>0</v>
      </c>
      <c r="AR148" s="63" t="s">
        <v>71</v>
      </c>
      <c r="AT148" s="70" t="s">
        <v>68</v>
      </c>
      <c r="AU148" s="70" t="s">
        <v>1</v>
      </c>
      <c r="AY148" s="63" t="s">
        <v>73</v>
      </c>
      <c r="BK148" s="71">
        <f>SUM(BK149:BK150)</f>
        <v>6194.53</v>
      </c>
    </row>
    <row r="149" spans="2:65" s="8" customFormat="1" ht="24.2" customHeight="1" x14ac:dyDescent="0.2">
      <c r="B149" s="9"/>
      <c r="C149" s="74" t="s">
        <v>230</v>
      </c>
      <c r="D149" s="74" t="s">
        <v>77</v>
      </c>
      <c r="E149" s="75" t="s">
        <v>231</v>
      </c>
      <c r="F149" s="76" t="s">
        <v>232</v>
      </c>
      <c r="G149" s="77" t="s">
        <v>109</v>
      </c>
      <c r="H149" s="78">
        <v>13.124000000000001</v>
      </c>
      <c r="I149" s="79">
        <v>472</v>
      </c>
      <c r="J149" s="80">
        <f>ROUND(I149*H149,2)</f>
        <v>6194.53</v>
      </c>
      <c r="K149" s="76" t="s">
        <v>81</v>
      </c>
      <c r="L149" s="9"/>
      <c r="M149" s="81" t="s">
        <v>9</v>
      </c>
      <c r="N149" s="82" t="s">
        <v>32</v>
      </c>
      <c r="P149" s="83">
        <f>O149*H149</f>
        <v>0</v>
      </c>
      <c r="Q149" s="83">
        <v>0</v>
      </c>
      <c r="R149" s="83">
        <f>Q149*H149</f>
        <v>0</v>
      </c>
      <c r="S149" s="83">
        <v>0</v>
      </c>
      <c r="T149" s="84">
        <f>S149*H149</f>
        <v>0</v>
      </c>
      <c r="AR149" s="85" t="s">
        <v>82</v>
      </c>
      <c r="AT149" s="85" t="s">
        <v>77</v>
      </c>
      <c r="AU149" s="85" t="s">
        <v>83</v>
      </c>
      <c r="AY149" s="1" t="s">
        <v>73</v>
      </c>
      <c r="BE149" s="86">
        <f>IF(N149="základní",J149,0)</f>
        <v>6194.53</v>
      </c>
      <c r="BF149" s="86">
        <f>IF(N149="snížená",J149,0)</f>
        <v>0</v>
      </c>
      <c r="BG149" s="86">
        <f>IF(N149="zákl. přenesená",J149,0)</f>
        <v>0</v>
      </c>
      <c r="BH149" s="86">
        <f>IF(N149="sníž. přenesená",J149,0)</f>
        <v>0</v>
      </c>
      <c r="BI149" s="86">
        <f>IF(N149="nulová",J149,0)</f>
        <v>0</v>
      </c>
      <c r="BJ149" s="1" t="s">
        <v>71</v>
      </c>
      <c r="BK149" s="86">
        <f>ROUND(I149*H149,2)</f>
        <v>6194.53</v>
      </c>
      <c r="BL149" s="1" t="s">
        <v>82</v>
      </c>
      <c r="BM149" s="85" t="s">
        <v>233</v>
      </c>
    </row>
    <row r="150" spans="2:65" s="8" customFormat="1" x14ac:dyDescent="0.2">
      <c r="B150" s="9"/>
      <c r="D150" s="87" t="s">
        <v>85</v>
      </c>
      <c r="F150" s="88" t="s">
        <v>234</v>
      </c>
      <c r="I150" s="89"/>
      <c r="L150" s="9"/>
      <c r="M150" s="112"/>
      <c r="N150" s="113"/>
      <c r="O150" s="113"/>
      <c r="P150" s="113"/>
      <c r="Q150" s="113"/>
      <c r="R150" s="113"/>
      <c r="S150" s="113"/>
      <c r="T150" s="114"/>
      <c r="AT150" s="1" t="s">
        <v>85</v>
      </c>
      <c r="AU150" s="1" t="s">
        <v>83</v>
      </c>
    </row>
    <row r="151" spans="2:65" s="8" customFormat="1" ht="6.95" customHeight="1" x14ac:dyDescent="0.2">
      <c r="B151" s="30"/>
      <c r="C151" s="31"/>
      <c r="D151" s="31"/>
      <c r="E151" s="31"/>
      <c r="F151" s="31"/>
      <c r="G151" s="31"/>
      <c r="H151" s="31"/>
      <c r="I151" s="31"/>
      <c r="J151" s="31"/>
      <c r="K151" s="31"/>
      <c r="L151" s="9"/>
    </row>
  </sheetData>
  <sheetProtection algorithmName="SHA-512" hashValue="gfBcFP+mzCBTsxFArHYsKORmYw2FZ4kGH3feNEcCM+eg7fT4bdeL0OKB4oXMZS4TIYUVV0Fzg8LEZNaO6tmRAQ==" saltValue="KoLvu1FVITkc2zD8PvmCRuwQWXoarnrGvSbVd3EXFItRjLPhDT2UE7HJqi9BUY5cpfrs2MY9ZtVahwlMHHGFoQ==" spinCount="100000" sheet="1" objects="1" scenarios="1" formatColumns="0" formatRows="0" autoFilter="0"/>
  <autoFilter ref="C85:K150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8A99CB09-2D4C-4AD0-965C-2848ACF1D31D}"/>
    <hyperlink ref="F94" r:id="rId2" xr:uid="{A5C87B25-263A-44D4-9BC2-37A75F02286F}"/>
    <hyperlink ref="F97" r:id="rId3" xr:uid="{E781AA1A-2159-4C53-8A15-E6E6A587EDEA}"/>
    <hyperlink ref="F99" r:id="rId4" xr:uid="{1192322D-DD53-471C-A2B2-27D7F4322B7E}"/>
    <hyperlink ref="F104" r:id="rId5" xr:uid="{0443D6E4-D13D-4A81-95B7-D2BD123206BC}"/>
    <hyperlink ref="F109" r:id="rId6" xr:uid="{D6F12BDA-C587-4523-89AE-A1BB3145A6CB}"/>
    <hyperlink ref="F111" r:id="rId7" xr:uid="{7773DF0F-4FE0-44B5-8CFF-238E59EE539B}"/>
    <hyperlink ref="F113" r:id="rId8" xr:uid="{A6C8AD63-978C-4D30-9F3F-52AC28209ECA}"/>
    <hyperlink ref="F118" r:id="rId9" xr:uid="{CAD58B58-B2FC-4C78-8BFD-93CF72E070C8}"/>
    <hyperlink ref="F122" r:id="rId10" xr:uid="{C8C7E2F3-A029-4B45-AEE0-03CA47100C46}"/>
    <hyperlink ref="F125" r:id="rId11" xr:uid="{C8278413-21F0-4C53-AB3E-5FFF6F73D419}"/>
    <hyperlink ref="F131" r:id="rId12" xr:uid="{F8C870F4-E6C9-42F8-BF0C-DE3EFFEE8E9F}"/>
    <hyperlink ref="F134" r:id="rId13" xr:uid="{60F9556E-487C-4C92-B5C1-A2CA2407B69E}"/>
    <hyperlink ref="F136" r:id="rId14" xr:uid="{7B62C9D7-9479-4DA0-911F-A5A09C6D1255}"/>
    <hyperlink ref="F139" r:id="rId15" xr:uid="{985C4C70-D6D3-4C7E-AA91-B74187D7C990}"/>
    <hyperlink ref="F142" r:id="rId16" xr:uid="{0D34901C-DC38-4849-82D8-019C3566629E}"/>
    <hyperlink ref="F144" r:id="rId17" xr:uid="{DAECD27E-9A2B-4FDD-B9C5-11C59A7FA2BF}"/>
    <hyperlink ref="F150" r:id="rId18" xr:uid="{7F141EB9-985D-427E-9118-7B9BB32114AB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301 - Výměna potrubí v...</vt:lpstr>
      <vt:lpstr>'SO 301 - Výměna potrubí v...'!Názvy_tisku</vt:lpstr>
      <vt:lpstr>'SO 301 - Výměna potrubí v...'!Oblast_tisku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Josef</dc:creator>
  <cp:lastModifiedBy>Slípek, Vojtěch</cp:lastModifiedBy>
  <dcterms:created xsi:type="dcterms:W3CDTF">2025-06-23T11:55:04Z</dcterms:created>
  <dcterms:modified xsi:type="dcterms:W3CDTF">2025-06-23T12:30:51Z</dcterms:modified>
</cp:coreProperties>
</file>